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6A2" lockStructure="1"/>
  <bookViews>
    <workbookView xWindow="240" yWindow="120" windowWidth="5130" windowHeight="3390"/>
  </bookViews>
  <sheets>
    <sheet name="Eingabeversion" sheetId="3" r:id="rId1"/>
    <sheet name="Daten für Beladungsdiagramm" sheetId="1" r:id="rId2"/>
  </sheets>
  <definedNames>
    <definedName name="_xlnm.Print_Area" localSheetId="0">Eingabeversion!$A$1:$S$86</definedName>
    <definedName name="extbagaft">Eingabeversion!$P$11</definedName>
    <definedName name="extbaggfwd">Eingabeversion!$M$11</definedName>
    <definedName name="Gfuel">Eingabeversion!$I$2</definedName>
    <definedName name="gkraft">'Daten für Beladungsdiagramm'!#REF!</definedName>
    <definedName name="hbesatzung">Eingabeversion!$I$14</definedName>
    <definedName name="hebeldeice">Eingabeversion!$J$11</definedName>
    <definedName name="hebeltube">Eingabeversion!$J$11</definedName>
    <definedName name="hfuel">Eingabeversion!$M$2</definedName>
    <definedName name="hfuelwing">Eingabeversion!$M$2</definedName>
    <definedName name="hgepäck">Eingabeversion!$G$11</definedName>
    <definedName name="hpassagiere">Eingabeversion!$I$18</definedName>
    <definedName name="htube">Eingabeversion!$J$11</definedName>
    <definedName name="mleer">'Daten für Beladungsdiagramm'!#REF!</definedName>
    <definedName name="xbag">'Daten für Beladungsdiagramm'!#REF!</definedName>
    <definedName name="xcrew">'Daten für Beladungsdiagramm'!#REF!</definedName>
    <definedName name="xfuel">'Daten für Beladungsdiagramm'!#REF!</definedName>
    <definedName name="xhinten">'Daten für Beladungsdiagramm'!#REF!</definedName>
    <definedName name="xvorne">'Daten für Beladungsdiagramm'!#REF!</definedName>
  </definedNames>
  <calcPr calcId="145621" refMode="R1C1"/>
</workbook>
</file>

<file path=xl/calcChain.xml><?xml version="1.0" encoding="utf-8"?>
<calcChain xmlns="http://schemas.openxmlformats.org/spreadsheetml/2006/main">
  <c r="P13" i="3" l="1"/>
  <c r="O13" i="3"/>
  <c r="N13" i="3"/>
  <c r="M13" i="3"/>
  <c r="L13" i="3"/>
  <c r="K13" i="3"/>
  <c r="J13" i="3"/>
  <c r="P12" i="3"/>
  <c r="K12" i="3"/>
  <c r="P16" i="3"/>
  <c r="G16" i="3"/>
  <c r="D16" i="3"/>
  <c r="C13" i="3"/>
  <c r="H9" i="3"/>
  <c r="G9" i="3"/>
  <c r="F9" i="3"/>
  <c r="E9" i="3"/>
  <c r="D9" i="3"/>
  <c r="C9" i="3"/>
  <c r="I9" i="3"/>
  <c r="L12" i="3" l="1"/>
  <c r="F29" i="3"/>
  <c r="F35" i="3" s="1"/>
  <c r="P4" i="3"/>
  <c r="P5" i="3" s="1"/>
  <c r="C8" i="3"/>
  <c r="D7" i="3"/>
  <c r="D8" i="3" s="1"/>
  <c r="M12" i="3" l="1"/>
  <c r="E7" i="3"/>
  <c r="K35" i="3"/>
  <c r="J35" i="3"/>
  <c r="I35" i="3"/>
  <c r="L35" i="3"/>
  <c r="N35" i="3"/>
  <c r="P35" i="3"/>
  <c r="R39" i="3"/>
  <c r="D29" i="3"/>
  <c r="R23" i="3"/>
  <c r="P23" i="3"/>
  <c r="D3" i="3"/>
  <c r="E3" i="3" s="1"/>
  <c r="D19" i="3"/>
  <c r="E19" i="3" s="1"/>
  <c r="D15" i="3"/>
  <c r="E15" i="3"/>
  <c r="F15" i="3" s="1"/>
  <c r="D12" i="3"/>
  <c r="E12" i="3" s="1"/>
  <c r="Q13" i="3"/>
  <c r="R13" i="3"/>
  <c r="D20" i="3"/>
  <c r="D13" i="3"/>
  <c r="E16" i="3"/>
  <c r="D4" i="3"/>
  <c r="D5" i="3" s="1"/>
  <c r="N4" i="3"/>
  <c r="N5" i="3" s="1"/>
  <c r="O4" i="3"/>
  <c r="O5" i="3" s="1"/>
  <c r="C4" i="3"/>
  <c r="C5" i="3" s="1"/>
  <c r="N12" i="3" l="1"/>
  <c r="R29" i="3"/>
  <c r="P45" i="3" s="1"/>
  <c r="F7" i="3"/>
  <c r="E8" i="3"/>
  <c r="R41" i="3"/>
  <c r="D35" i="3"/>
  <c r="R35" i="3" s="1"/>
  <c r="G15" i="3"/>
  <c r="F16" i="3"/>
  <c r="F19" i="3"/>
  <c r="E20" i="3"/>
  <c r="F12" i="3"/>
  <c r="E13" i="3"/>
  <c r="F3" i="3"/>
  <c r="E4" i="3"/>
  <c r="E5" i="3" s="1"/>
  <c r="O12" i="3" l="1"/>
  <c r="L40" i="3"/>
  <c r="P49" i="3" s="1"/>
  <c r="F8" i="3"/>
  <c r="G7" i="3"/>
  <c r="P47" i="3"/>
  <c r="G3" i="3"/>
  <c r="F4" i="3"/>
  <c r="F5" i="3" s="1"/>
  <c r="F13" i="3"/>
  <c r="G12" i="3"/>
  <c r="F20" i="3"/>
  <c r="G19" i="3"/>
  <c r="H15" i="3"/>
  <c r="H7" i="3" l="1"/>
  <c r="I7" i="3" s="1"/>
  <c r="G8" i="3"/>
  <c r="H19" i="3"/>
  <c r="G20" i="3"/>
  <c r="H12" i="3"/>
  <c r="H13" i="3" s="1"/>
  <c r="G13" i="3"/>
  <c r="I15" i="3"/>
  <c r="H16" i="3"/>
  <c r="H3" i="3"/>
  <c r="G4" i="3"/>
  <c r="G5" i="3" s="1"/>
  <c r="H8" i="3" l="1"/>
  <c r="I8" i="3"/>
  <c r="I3" i="3"/>
  <c r="H4" i="3"/>
  <c r="H5" i="3" s="1"/>
  <c r="J15" i="3"/>
  <c r="I16" i="3"/>
  <c r="H20" i="3"/>
  <c r="I19" i="3"/>
  <c r="J19" i="3" l="1"/>
  <c r="I20" i="3"/>
  <c r="K15" i="3"/>
  <c r="J16" i="3"/>
  <c r="J3" i="3"/>
  <c r="I4" i="3"/>
  <c r="I5" i="3" s="1"/>
  <c r="K3" i="3" l="1"/>
  <c r="J4" i="3"/>
  <c r="J5" i="3" s="1"/>
  <c r="L15" i="3"/>
  <c r="K16" i="3"/>
  <c r="J20" i="3"/>
  <c r="K19" i="3"/>
  <c r="L19" i="3" l="1"/>
  <c r="K20" i="3"/>
  <c r="M15" i="3"/>
  <c r="L16" i="3"/>
  <c r="L3" i="3"/>
  <c r="K4" i="3"/>
  <c r="K5" i="3" s="1"/>
  <c r="M3" i="3" l="1"/>
  <c r="M4" i="3" s="1"/>
  <c r="M5" i="3" s="1"/>
  <c r="L4" i="3"/>
  <c r="L5" i="3" s="1"/>
  <c r="M16" i="3"/>
  <c r="N15" i="3"/>
  <c r="L20" i="3"/>
  <c r="M19" i="3"/>
  <c r="O15" i="3" l="1"/>
  <c r="N16" i="3"/>
  <c r="N19" i="3"/>
  <c r="M20" i="3"/>
  <c r="N20" i="3" l="1"/>
  <c r="O19" i="3"/>
  <c r="O16" i="3"/>
  <c r="P15" i="3"/>
  <c r="P19" i="3" l="1"/>
  <c r="P20" i="3" s="1"/>
  <c r="O20" i="3"/>
</calcChain>
</file>

<file path=xl/comments1.xml><?xml version="1.0" encoding="utf-8"?>
<comments xmlns="http://schemas.openxmlformats.org/spreadsheetml/2006/main">
  <authors>
    <author>Klaus Müllner</author>
    <author>Klaus Muellner</author>
  </authors>
  <commentList>
    <comment ref="D27" authorId="0">
      <text>
        <r>
          <rPr>
            <sz val="9"/>
            <color indexed="81"/>
            <rFont val="Tahoma"/>
            <family val="2"/>
          </rPr>
          <t>Max. 189 L  eingeben</t>
        </r>
      </text>
    </comment>
    <comment ref="F27" authorId="1">
      <text>
        <r>
          <rPr>
            <sz val="9"/>
            <color indexed="81"/>
            <rFont val="Tahoma"/>
            <family val="2"/>
          </rPr>
          <t xml:space="preserve">Max 100 L 
eingeben !
</t>
        </r>
      </text>
    </comment>
    <comment ref="I29" authorId="1">
      <text>
        <r>
          <rPr>
            <sz val="8"/>
            <color indexed="81"/>
            <rFont val="Tahoma"/>
            <family val="2"/>
          </rPr>
          <t>Max 30 Kg!</t>
        </r>
        <r>
          <rPr>
            <sz val="9"/>
            <color indexed="81"/>
            <rFont val="Tahoma"/>
            <family val="2"/>
          </rPr>
          <t xml:space="preserve">
</t>
        </r>
      </text>
    </comment>
    <comment ref="J29" authorId="1">
      <text>
        <r>
          <rPr>
            <sz val="8"/>
            <color indexed="81"/>
            <rFont val="Tahoma"/>
            <family val="2"/>
          </rPr>
          <t xml:space="preserve">usable max.
30 Liter
</t>
        </r>
        <r>
          <rPr>
            <b/>
            <sz val="8"/>
            <color indexed="81"/>
            <rFont val="Tahoma"/>
            <family val="2"/>
          </rPr>
          <t>In Liter eingeben !!</t>
        </r>
        <r>
          <rPr>
            <sz val="9"/>
            <color indexed="81"/>
            <rFont val="Tahoma"/>
            <family val="2"/>
          </rPr>
          <t xml:space="preserve">
</t>
        </r>
      </text>
    </comment>
    <comment ref="K29" authorId="0">
      <text>
        <r>
          <rPr>
            <sz val="8"/>
            <color indexed="81"/>
            <rFont val="Tahoma"/>
            <family val="2"/>
          </rPr>
          <t xml:space="preserve">Max. 45 Kg  </t>
        </r>
      </text>
    </comment>
    <comment ref="L29" authorId="0">
      <text>
        <r>
          <rPr>
            <sz val="9"/>
            <color indexed="81"/>
            <rFont val="Tahoma"/>
            <family val="2"/>
          </rPr>
          <t>Max. 18Kg   aber
max. 45 kg Rear +Ext. Rear !!</t>
        </r>
        <r>
          <rPr>
            <sz val="8"/>
            <color indexed="81"/>
            <rFont val="Tahoma"/>
            <family val="2"/>
          </rPr>
          <t xml:space="preserve">
</t>
        </r>
      </text>
    </comment>
  </commentList>
</comments>
</file>

<file path=xl/sharedStrings.xml><?xml version="1.0" encoding="utf-8"?>
<sst xmlns="http://schemas.openxmlformats.org/spreadsheetml/2006/main" count="89" uniqueCount="60">
  <si>
    <t>Gewicht</t>
  </si>
  <si>
    <t>Moment</t>
  </si>
  <si>
    <t>Vordere Grenze</t>
  </si>
  <si>
    <t>Hintere Grenze</t>
  </si>
  <si>
    <t>1 Liter =</t>
  </si>
  <si>
    <t>Liter</t>
  </si>
  <si>
    <t>Hebelarm=</t>
  </si>
  <si>
    <t>Hebelarm =</t>
  </si>
  <si>
    <t>Berechnung der aktuellen Beladung:</t>
  </si>
  <si>
    <t>Ggesamt</t>
  </si>
  <si>
    <t>=</t>
  </si>
  <si>
    <t>+</t>
  </si>
  <si>
    <t>Gesamtgewicht:</t>
  </si>
  <si>
    <t>Gesamtmoment:</t>
  </si>
  <si>
    <t>Mgesamt</t>
  </si>
  <si>
    <t>&lt;</t>
  </si>
  <si>
    <t>Moment=</t>
  </si>
  <si>
    <t>Gewicht=</t>
  </si>
  <si>
    <t>0</t>
  </si>
  <si>
    <t>0 kgm</t>
  </si>
  <si>
    <t>Besatzung vorne</t>
  </si>
  <si>
    <t>Besatzung hinten</t>
  </si>
  <si>
    <t>Hier die Literzahl eingeben ==&gt;</t>
  </si>
  <si>
    <t>Obere Grenze</t>
  </si>
  <si>
    <t xml:space="preserve"> Liter =&gt;</t>
  </si>
  <si>
    <t>Gal</t>
  </si>
  <si>
    <t>Gal =&gt;</t>
  </si>
  <si>
    <t>Umrechnung Gal - Liter:</t>
  </si>
  <si>
    <t>Soll</t>
  </si>
  <si>
    <t>in Kg</t>
  </si>
  <si>
    <t>Mpaxe</t>
  </si>
  <si>
    <t>Mcrew</t>
  </si>
  <si>
    <t>Ext.Baggage AFT</t>
  </si>
  <si>
    <t>Zero Fuel Mass</t>
  </si>
  <si>
    <t>Z. Fuel Moment</t>
  </si>
  <si>
    <t>Rear.Baggage =</t>
  </si>
  <si>
    <t>G Leer</t>
  </si>
  <si>
    <t>M Leer</t>
  </si>
  <si>
    <t xml:space="preserve">Kraftstoff Wing </t>
  </si>
  <si>
    <t>Hebelarm Wing =</t>
  </si>
  <si>
    <t xml:space="preserve">Kraftstoff AUX </t>
  </si>
  <si>
    <t>G Kraftst.Aux</t>
  </si>
  <si>
    <t>G Kraftst.Wing</t>
  </si>
  <si>
    <t>Ausfliegbar max.189 L Main &amp; 100 L Aux</t>
  </si>
  <si>
    <t>MTOW ist 1900 kg !</t>
  </si>
  <si>
    <t>GCrew</t>
  </si>
  <si>
    <t>GPaxe</t>
  </si>
  <si>
    <t>GGesamt</t>
  </si>
  <si>
    <t>Schwerpunkt, Center of Gravity:</t>
  </si>
  <si>
    <t>Hebelarm Aux =</t>
  </si>
  <si>
    <t>MB  Berechnung DA42 NG OE-FWR    © DEXE, Klaus Müllner</t>
  </si>
  <si>
    <t>Gepäck Stand. Comp.</t>
  </si>
  <si>
    <t>Hebelarm Front =</t>
  </si>
  <si>
    <r>
      <t xml:space="preserve">Gewicht </t>
    </r>
    <r>
      <rPr>
        <sz val="7"/>
        <rFont val="Arial"/>
        <family val="2"/>
      </rPr>
      <t>F.</t>
    </r>
  </si>
  <si>
    <t>Schwerpunkt (m) C.G</t>
  </si>
  <si>
    <r>
      <t xml:space="preserve">Gewicht </t>
    </r>
    <r>
      <rPr>
        <sz val="7"/>
        <rFont val="Arial"/>
        <family val="2"/>
      </rPr>
      <t>R.</t>
    </r>
  </si>
  <si>
    <t>Hebelarm Deice =</t>
  </si>
  <si>
    <t>M Kraftst.Wing</t>
  </si>
  <si>
    <t>M Kraftst.Aux</t>
  </si>
  <si>
    <r>
      <t xml:space="preserve">(Leergewicht und -moment basiert auf der letzten Wägung vom </t>
    </r>
    <r>
      <rPr>
        <sz val="12"/>
        <color indexed="10"/>
        <rFont val="Arial"/>
        <family val="2"/>
      </rPr>
      <t>19.05.2010</t>
    </r>
    <r>
      <rPr>
        <sz val="1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</si>
</sst>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quot;mm&quot;"/>
    <numFmt numFmtId="166" formatCode="0.0\ &quot;kgm&quot;"/>
    <numFmt numFmtId="167" formatCode="0.0\ &quot;kg&quot;"/>
    <numFmt numFmtId="168" formatCode="0.00\ &quot;m&quot;"/>
    <numFmt numFmtId="169" formatCode="0.000\ &quot;m&quot;"/>
    <numFmt numFmtId="170" formatCode="0.000\ &quot;kg&quot;"/>
    <numFmt numFmtId="171" formatCode="0\ &quot;kg&quot;"/>
    <numFmt numFmtId="172" formatCode="0.0000\ &quot;m&quot;"/>
    <numFmt numFmtId="173" formatCode="0\ &quot;L&quot;"/>
  </numFmts>
  <fonts count="20" x14ac:knownFonts="1">
    <font>
      <sz val="10"/>
      <name val="Arial"/>
    </font>
    <font>
      <sz val="10"/>
      <name val="Arial"/>
      <family val="2"/>
    </font>
    <font>
      <sz val="9"/>
      <name val="Arial"/>
      <family val="2"/>
    </font>
    <font>
      <sz val="8"/>
      <name val="Arial"/>
      <family val="2"/>
    </font>
    <font>
      <b/>
      <sz val="11"/>
      <name val="Arial"/>
      <family val="2"/>
    </font>
    <font>
      <b/>
      <sz val="12"/>
      <name val="Arial"/>
      <family val="2"/>
    </font>
    <font>
      <b/>
      <sz val="14"/>
      <name val="Arial"/>
      <family val="2"/>
    </font>
    <font>
      <b/>
      <u/>
      <sz val="14"/>
      <name val="Arial"/>
      <family val="2"/>
    </font>
    <font>
      <b/>
      <u/>
      <sz val="18"/>
      <name val="Arial"/>
      <family val="2"/>
    </font>
    <font>
      <sz val="12"/>
      <name val="Arial"/>
      <family val="2"/>
    </font>
    <font>
      <b/>
      <u/>
      <sz val="11"/>
      <name val="Arial"/>
      <family val="2"/>
    </font>
    <font>
      <b/>
      <sz val="9"/>
      <name val="Arial"/>
      <family val="2"/>
    </font>
    <font>
      <b/>
      <sz val="12"/>
      <color indexed="12"/>
      <name val="Arial"/>
      <family val="2"/>
    </font>
    <font>
      <b/>
      <sz val="9"/>
      <color indexed="12"/>
      <name val="Arial"/>
      <family val="2"/>
    </font>
    <font>
      <sz val="9"/>
      <color indexed="81"/>
      <name val="Tahoma"/>
      <family val="2"/>
    </font>
    <font>
      <sz val="12"/>
      <color indexed="10"/>
      <name val="Arial"/>
      <family val="2"/>
    </font>
    <font>
      <b/>
      <u/>
      <sz val="14"/>
      <color indexed="12"/>
      <name val="Arial"/>
      <family val="2"/>
    </font>
    <font>
      <sz val="8"/>
      <color indexed="81"/>
      <name val="Tahoma"/>
      <family val="2"/>
    </font>
    <font>
      <b/>
      <sz val="8"/>
      <color indexed="81"/>
      <name val="Tahoma"/>
      <family val="2"/>
    </font>
    <font>
      <sz val="7"/>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diagonal/>
    </border>
    <border>
      <left style="double">
        <color indexed="64"/>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s>
  <cellStyleXfs count="1">
    <xf numFmtId="0" fontId="0" fillId="0" borderId="0"/>
  </cellStyleXfs>
  <cellXfs count="139">
    <xf numFmtId="0" fontId="0" fillId="0" borderId="0" xfId="0"/>
    <xf numFmtId="0" fontId="3" fillId="0" borderId="0" xfId="0" applyFont="1" applyAlignment="1" applyProtection="1">
      <alignment vertical="center"/>
    </xf>
    <xf numFmtId="0" fontId="3" fillId="0" borderId="0" xfId="0" applyFont="1" applyAlignment="1" applyProtection="1">
      <alignment horizontal="center" vertical="center"/>
    </xf>
    <xf numFmtId="0" fontId="0" fillId="0" borderId="0" xfId="0" applyAlignment="1" applyProtection="1">
      <alignment vertical="center"/>
    </xf>
    <xf numFmtId="0" fontId="7" fillId="0" borderId="0" xfId="0" applyFont="1" applyAlignment="1" applyProtection="1">
      <alignment vertical="center"/>
    </xf>
    <xf numFmtId="0" fontId="3" fillId="0" borderId="1" xfId="0" applyFont="1" applyBorder="1" applyAlignment="1" applyProtection="1">
      <alignment horizontal="center" vertical="center"/>
    </xf>
    <xf numFmtId="171" fontId="3" fillId="0" borderId="1" xfId="0" applyNumberFormat="1" applyFont="1" applyBorder="1" applyAlignment="1" applyProtection="1">
      <alignment horizontal="center" vertical="center"/>
    </xf>
    <xf numFmtId="171" fontId="3" fillId="0" borderId="0"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xf>
    <xf numFmtId="166" fontId="3" fillId="0" borderId="0" xfId="0" applyNumberFormat="1" applyFont="1" applyBorder="1" applyAlignment="1" applyProtection="1">
      <alignment horizontal="center" vertical="center"/>
    </xf>
    <xf numFmtId="171" fontId="3" fillId="0" borderId="0" xfId="0" applyNumberFormat="1" applyFont="1" applyAlignment="1" applyProtection="1">
      <alignment horizontal="center" vertical="center"/>
    </xf>
    <xf numFmtId="166" fontId="3" fillId="0" borderId="0" xfId="0" applyNumberFormat="1" applyFont="1" applyAlignment="1" applyProtection="1">
      <alignment horizontal="center" vertical="center"/>
    </xf>
    <xf numFmtId="171" fontId="3" fillId="0" borderId="1" xfId="0" quotePrefix="1" applyNumberFormat="1" applyFont="1" applyBorder="1" applyAlignment="1" applyProtection="1">
      <alignment horizontal="center" vertical="center"/>
    </xf>
    <xf numFmtId="166" fontId="3" fillId="0" borderId="1" xfId="0" quotePrefix="1" applyNumberFormat="1" applyFont="1" applyBorder="1" applyAlignment="1" applyProtection="1">
      <alignment horizontal="center" vertical="center"/>
    </xf>
    <xf numFmtId="0" fontId="4" fillId="0" borderId="0" xfId="0" applyFont="1" applyAlignment="1" applyProtection="1">
      <alignment horizontal="center" vertical="center"/>
    </xf>
    <xf numFmtId="0" fontId="0" fillId="0" borderId="0" xfId="0" applyProtection="1"/>
    <xf numFmtId="165" fontId="0" fillId="0" borderId="0" xfId="0" applyNumberFormat="1" applyAlignment="1" applyProtection="1">
      <alignment horizontal="center"/>
    </xf>
    <xf numFmtId="167" fontId="0" fillId="0" borderId="0" xfId="0" applyNumberFormat="1" applyAlignment="1" applyProtection="1">
      <alignment horizontal="center"/>
    </xf>
    <xf numFmtId="166" fontId="0" fillId="0" borderId="0" xfId="0" applyNumberFormat="1" applyAlignment="1" applyProtection="1">
      <alignment horizontal="center"/>
    </xf>
    <xf numFmtId="166" fontId="0" fillId="0" borderId="0" xfId="0" applyNumberFormat="1" applyProtection="1"/>
    <xf numFmtId="0" fontId="8" fillId="0" borderId="0" xfId="0" quotePrefix="1" applyFont="1" applyAlignment="1" applyProtection="1">
      <alignment horizontal="left" vertical="center"/>
    </xf>
    <xf numFmtId="0" fontId="9" fillId="0" borderId="0" xfId="0" quotePrefix="1" applyFont="1" applyAlignment="1" applyProtection="1">
      <alignment horizontal="left" vertical="center"/>
    </xf>
    <xf numFmtId="0" fontId="11" fillId="0" borderId="2" xfId="0" applyFont="1" applyBorder="1" applyAlignment="1" applyProtection="1">
      <alignment horizontal="left" vertical="center"/>
    </xf>
    <xf numFmtId="0" fontId="11" fillId="0" borderId="3" xfId="0" applyFont="1" applyBorder="1" applyAlignment="1" applyProtection="1">
      <alignment horizontal="center" vertical="center"/>
    </xf>
    <xf numFmtId="0" fontId="11" fillId="0" borderId="2" xfId="0" applyFont="1" applyBorder="1" applyAlignment="1" applyProtection="1">
      <alignment horizontal="center" vertical="center"/>
    </xf>
    <xf numFmtId="0" fontId="16" fillId="0" borderId="0" xfId="0" quotePrefix="1" applyFont="1" applyAlignment="1" applyProtection="1">
      <alignment horizontal="left" vertical="center"/>
    </xf>
    <xf numFmtId="0" fontId="4" fillId="0" borderId="0" xfId="0" applyFont="1" applyAlignment="1" applyProtection="1">
      <alignment vertical="center"/>
    </xf>
    <xf numFmtId="0" fontId="4" fillId="0" borderId="0" xfId="0" quotePrefix="1" applyFont="1" applyAlignment="1" applyProtection="1">
      <alignment horizontal="left" vertical="center"/>
    </xf>
    <xf numFmtId="167" fontId="6" fillId="0" borderId="0" xfId="0" applyNumberFormat="1" applyFont="1" applyBorder="1" applyAlignment="1" applyProtection="1">
      <alignment vertical="center"/>
    </xf>
    <xf numFmtId="167" fontId="5" fillId="0" borderId="0" xfId="0" applyNumberFormat="1" applyFont="1" applyFill="1" applyBorder="1" applyAlignment="1" applyProtection="1">
      <alignment vertical="center"/>
      <protection locked="0"/>
    </xf>
    <xf numFmtId="0" fontId="11" fillId="0" borderId="4" xfId="0" applyFont="1" applyBorder="1" applyAlignment="1" applyProtection="1">
      <alignment vertical="center" wrapText="1"/>
    </xf>
    <xf numFmtId="0" fontId="12" fillId="0" borderId="0" xfId="0" quotePrefix="1" applyFont="1" applyAlignment="1" applyProtection="1">
      <alignment vertical="center"/>
    </xf>
    <xf numFmtId="0" fontId="12" fillId="0" borderId="0" xfId="0" applyFont="1" applyAlignment="1" applyProtection="1">
      <alignment vertical="center"/>
    </xf>
    <xf numFmtId="0" fontId="12" fillId="0" borderId="0" xfId="0" quotePrefix="1" applyFont="1" applyAlignment="1" applyProtection="1">
      <alignment horizontal="left" vertical="center"/>
    </xf>
    <xf numFmtId="0" fontId="4" fillId="0" borderId="0" xfId="0" quotePrefix="1" applyFont="1" applyAlignment="1" applyProtection="1">
      <alignment horizontal="left" vertical="center" wrapText="1"/>
    </xf>
    <xf numFmtId="0" fontId="4" fillId="0" borderId="0" xfId="0" applyFont="1" applyAlignment="1" applyProtection="1">
      <alignment vertical="center" wrapText="1"/>
    </xf>
    <xf numFmtId="0" fontId="4" fillId="0" borderId="0" xfId="0" quotePrefix="1" applyFont="1" applyBorder="1" applyAlignment="1" applyProtection="1">
      <alignment vertical="center" wrapText="1"/>
    </xf>
    <xf numFmtId="0" fontId="4" fillId="0" borderId="0" xfId="0" applyFont="1" applyBorder="1" applyAlignment="1" applyProtection="1">
      <alignment vertical="center"/>
    </xf>
    <xf numFmtId="166" fontId="5" fillId="0" borderId="0" xfId="0" applyNumberFormat="1" applyFont="1" applyFill="1" applyBorder="1" applyAlignment="1" applyProtection="1">
      <alignment vertical="center"/>
    </xf>
    <xf numFmtId="0" fontId="13" fillId="0" borderId="0" xfId="0" quotePrefix="1" applyFont="1" applyAlignment="1" applyProtection="1">
      <alignment vertical="center" wrapText="1"/>
    </xf>
    <xf numFmtId="0" fontId="0" fillId="0" borderId="0" xfId="0" quotePrefix="1" applyAlignment="1" applyProtection="1">
      <alignment horizontal="left" vertical="center"/>
    </xf>
    <xf numFmtId="0" fontId="4" fillId="0" borderId="1" xfId="0" quotePrefix="1" applyFont="1" applyBorder="1" applyAlignment="1" applyProtection="1">
      <alignment vertical="center"/>
    </xf>
    <xf numFmtId="166" fontId="5" fillId="0" borderId="5" xfId="0" applyNumberFormat="1" applyFont="1" applyFill="1" applyBorder="1" applyAlignment="1" applyProtection="1">
      <alignment vertical="center"/>
    </xf>
    <xf numFmtId="0" fontId="7" fillId="0" borderId="0" xfId="0" quotePrefix="1" applyFont="1" applyAlignment="1" applyProtection="1">
      <alignment horizontal="left" vertical="center"/>
    </xf>
    <xf numFmtId="167" fontId="4" fillId="0" borderId="6" xfId="0" quotePrefix="1" applyNumberFormat="1" applyFont="1" applyBorder="1" applyAlignment="1" applyProtection="1">
      <alignment horizontal="left" vertical="center"/>
    </xf>
    <xf numFmtId="167" fontId="5" fillId="0" borderId="7" xfId="0" applyNumberFormat="1" applyFont="1" applyBorder="1" applyAlignment="1" applyProtection="1">
      <alignment vertical="center"/>
    </xf>
    <xf numFmtId="0" fontId="1" fillId="0" borderId="0" xfId="0" applyFont="1" applyAlignment="1" applyProtection="1">
      <alignment vertical="center"/>
    </xf>
    <xf numFmtId="0" fontId="1" fillId="0" borderId="0" xfId="0" quotePrefix="1" applyFont="1" applyAlignment="1" applyProtection="1">
      <alignment horizontal="left" vertical="center"/>
    </xf>
    <xf numFmtId="0" fontId="4" fillId="0" borderId="0" xfId="0" applyFont="1" applyBorder="1" applyAlignment="1" applyProtection="1">
      <alignment horizontal="center" vertical="center"/>
    </xf>
    <xf numFmtId="0" fontId="0" fillId="0" borderId="17" xfId="0" applyBorder="1" applyAlignment="1" applyProtection="1">
      <alignment vertical="center"/>
    </xf>
    <xf numFmtId="0" fontId="2" fillId="0" borderId="14" xfId="0" applyFont="1" applyBorder="1" applyAlignment="1" applyProtection="1">
      <alignment vertical="center"/>
    </xf>
    <xf numFmtId="0" fontId="5" fillId="0" borderId="0" xfId="0" applyFont="1" applyAlignment="1" applyProtection="1">
      <alignment vertical="center"/>
    </xf>
    <xf numFmtId="170" fontId="2" fillId="4" borderId="0" xfId="0" applyNumberFormat="1" applyFont="1" applyFill="1" applyAlignment="1" applyProtection="1">
      <alignment horizontal="left" vertical="center"/>
    </xf>
    <xf numFmtId="168" fontId="2" fillId="4" borderId="0" xfId="0" applyNumberFormat="1" applyFont="1" applyFill="1" applyAlignment="1" applyProtection="1">
      <alignment horizontal="left" vertical="center"/>
    </xf>
    <xf numFmtId="167" fontId="6" fillId="0" borderId="15" xfId="0" applyNumberFormat="1" applyFont="1" applyBorder="1" applyAlignment="1" applyProtection="1">
      <alignment horizontal="center" vertical="center" readingOrder="1"/>
    </xf>
    <xf numFmtId="167" fontId="6" fillId="0" borderId="16" xfId="0" applyNumberFormat="1" applyFont="1" applyBorder="1" applyAlignment="1" applyProtection="1">
      <alignment horizontal="center" vertical="center" readingOrder="1"/>
    </xf>
    <xf numFmtId="1" fontId="5" fillId="3" borderId="15" xfId="0" applyNumberFormat="1" applyFont="1" applyFill="1" applyBorder="1" applyAlignment="1" applyProtection="1">
      <alignment horizontal="center" vertical="center"/>
      <protection locked="0"/>
    </xf>
    <xf numFmtId="1" fontId="5" fillId="3" borderId="16" xfId="0" applyNumberFormat="1" applyFont="1" applyFill="1" applyBorder="1" applyAlignment="1" applyProtection="1">
      <alignment horizontal="center" vertical="center"/>
      <protection locked="0"/>
    </xf>
    <xf numFmtId="164" fontId="5" fillId="0" borderId="19" xfId="0" applyNumberFormat="1" applyFont="1" applyBorder="1" applyAlignment="1" applyProtection="1">
      <alignment horizontal="center" vertical="center"/>
    </xf>
    <xf numFmtId="164" fontId="5" fillId="0" borderId="20" xfId="0" applyNumberFormat="1" applyFont="1" applyBorder="1" applyAlignment="1" applyProtection="1">
      <alignment horizontal="center" vertical="center"/>
    </xf>
    <xf numFmtId="0" fontId="5" fillId="2" borderId="21"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2" fillId="0" borderId="0" xfId="0" applyFont="1" applyAlignment="1" applyProtection="1">
      <alignment horizontal="right" vertical="center"/>
    </xf>
    <xf numFmtId="0" fontId="11" fillId="0" borderId="0" xfId="0" applyFont="1" applyAlignment="1" applyProtection="1">
      <alignment horizontal="center" vertical="center" wrapText="1"/>
    </xf>
    <xf numFmtId="0" fontId="11" fillId="0" borderId="5" xfId="0" applyFont="1" applyBorder="1" applyAlignment="1" applyProtection="1">
      <alignment horizontal="center" vertical="center" wrapText="1"/>
    </xf>
    <xf numFmtId="0" fontId="4" fillId="4" borderId="14" xfId="0" applyFont="1" applyFill="1" applyBorder="1" applyAlignment="1" applyProtection="1">
      <alignment horizontal="center" vertical="center"/>
    </xf>
    <xf numFmtId="0" fontId="4" fillId="4" borderId="0" xfId="0" applyFont="1" applyFill="1" applyAlignment="1" applyProtection="1">
      <alignment horizontal="center" vertical="center"/>
    </xf>
    <xf numFmtId="173" fontId="6" fillId="2" borderId="10" xfId="0" applyNumberFormat="1" applyFont="1" applyFill="1" applyBorder="1" applyAlignment="1" applyProtection="1">
      <alignment horizontal="center" vertical="center"/>
      <protection locked="0"/>
    </xf>
    <xf numFmtId="173" fontId="6" fillId="2" borderId="11" xfId="0" applyNumberFormat="1" applyFont="1" applyFill="1" applyBorder="1" applyAlignment="1" applyProtection="1">
      <alignment horizontal="center" vertical="center"/>
      <protection locked="0"/>
    </xf>
    <xf numFmtId="173" fontId="6" fillId="2" borderId="12" xfId="0" applyNumberFormat="1" applyFont="1" applyFill="1" applyBorder="1" applyAlignment="1" applyProtection="1">
      <alignment horizontal="center" vertical="center"/>
      <protection locked="0"/>
    </xf>
    <xf numFmtId="173" fontId="6" fillId="2" borderId="13" xfId="0" applyNumberFormat="1" applyFont="1" applyFill="1" applyBorder="1" applyAlignment="1" applyProtection="1">
      <alignment horizontal="center" vertical="center"/>
      <protection locked="0"/>
    </xf>
    <xf numFmtId="166" fontId="4" fillId="4" borderId="15" xfId="0" applyNumberFormat="1" applyFont="1" applyFill="1" applyBorder="1" applyAlignment="1" applyProtection="1">
      <alignment horizontal="center" vertical="center" wrapText="1" shrinkToFit="1" readingOrder="1"/>
    </xf>
    <xf numFmtId="166" fontId="4" fillId="4" borderId="16" xfId="0" applyNumberFormat="1" applyFont="1" applyFill="1" applyBorder="1" applyAlignment="1" applyProtection="1">
      <alignment horizontal="center" vertical="center" wrapText="1" shrinkToFit="1" readingOrder="1"/>
    </xf>
    <xf numFmtId="166" fontId="4" fillId="4" borderId="10" xfId="0" applyNumberFormat="1" applyFont="1" applyFill="1" applyBorder="1" applyAlignment="1" applyProtection="1">
      <alignment horizontal="center" vertical="center" wrapText="1" shrinkToFit="1" readingOrder="1"/>
    </xf>
    <xf numFmtId="166" fontId="4" fillId="4" borderId="12" xfId="0" applyNumberFormat="1" applyFont="1" applyFill="1" applyBorder="1" applyAlignment="1" applyProtection="1">
      <alignment horizontal="center" vertical="center" wrapText="1" shrinkToFit="1" readingOrder="1"/>
    </xf>
    <xf numFmtId="0" fontId="10" fillId="0" borderId="0" xfId="0" applyFont="1" applyBorder="1" applyAlignment="1" applyProtection="1">
      <alignment horizontal="center" vertical="center"/>
    </xf>
    <xf numFmtId="167" fontId="5" fillId="0" borderId="10" xfId="0" applyNumberFormat="1" applyFont="1" applyBorder="1" applyAlignment="1" applyProtection="1">
      <alignment horizontal="center" vertical="center"/>
    </xf>
    <xf numFmtId="167" fontId="5" fillId="0" borderId="11" xfId="0" applyNumberFormat="1" applyFont="1" applyBorder="1" applyAlignment="1" applyProtection="1">
      <alignment horizontal="center" vertical="center"/>
    </xf>
    <xf numFmtId="167" fontId="5" fillId="0" borderId="12" xfId="0" applyNumberFormat="1" applyFont="1" applyBorder="1" applyAlignment="1" applyProtection="1">
      <alignment horizontal="center" vertical="center"/>
    </xf>
    <xf numFmtId="167" fontId="5" fillId="0" borderId="13" xfId="0" applyNumberFormat="1" applyFont="1"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4" fillId="0" borderId="4" xfId="0" applyFont="1" applyBorder="1" applyAlignment="1" applyProtection="1">
      <alignment horizontal="center" vertical="center"/>
    </xf>
    <xf numFmtId="1" fontId="5" fillId="2" borderId="15" xfId="0" applyNumberFormat="1" applyFont="1" applyFill="1" applyBorder="1" applyAlignment="1" applyProtection="1">
      <alignment horizontal="center" vertical="center"/>
      <protection locked="0"/>
    </xf>
    <xf numFmtId="1" fontId="5" fillId="2" borderId="16" xfId="0" applyNumberFormat="1" applyFont="1" applyFill="1" applyBorder="1" applyAlignment="1" applyProtection="1">
      <alignment horizontal="center" vertical="center"/>
      <protection locked="0"/>
    </xf>
    <xf numFmtId="166" fontId="4" fillId="0" borderId="15" xfId="0" applyNumberFormat="1" applyFont="1" applyFill="1" applyBorder="1" applyAlignment="1" applyProtection="1">
      <alignment horizontal="center" vertical="center" wrapText="1" shrinkToFit="1" readingOrder="1"/>
    </xf>
    <xf numFmtId="166" fontId="4" fillId="0" borderId="16" xfId="0" applyNumberFormat="1" applyFont="1" applyFill="1" applyBorder="1" applyAlignment="1" applyProtection="1">
      <alignment horizontal="center" vertical="center" wrapText="1" shrinkToFit="1" readingOrder="1"/>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0" borderId="0" xfId="0" applyFont="1" applyAlignment="1" applyProtection="1">
      <alignment horizontal="center" vertical="center"/>
    </xf>
    <xf numFmtId="167" fontId="5" fillId="4" borderId="10" xfId="0" applyNumberFormat="1" applyFont="1" applyFill="1" applyBorder="1" applyAlignment="1" applyProtection="1">
      <alignment horizontal="center" vertical="center"/>
    </xf>
    <xf numFmtId="167" fontId="5" fillId="4" borderId="11" xfId="0" applyNumberFormat="1" applyFont="1" applyFill="1" applyBorder="1" applyAlignment="1" applyProtection="1">
      <alignment horizontal="center" vertical="center"/>
    </xf>
    <xf numFmtId="167" fontId="5" fillId="4" borderId="12" xfId="0" applyNumberFormat="1" applyFont="1" applyFill="1" applyBorder="1" applyAlignment="1" applyProtection="1">
      <alignment horizontal="center" vertical="center"/>
    </xf>
    <xf numFmtId="167" fontId="5" fillId="4" borderId="13" xfId="0" applyNumberFormat="1" applyFont="1" applyFill="1" applyBorder="1" applyAlignment="1" applyProtection="1">
      <alignment horizontal="center" vertical="center"/>
    </xf>
    <xf numFmtId="166" fontId="5" fillId="4" borderId="10" xfId="0" applyNumberFormat="1" applyFont="1" applyFill="1" applyBorder="1" applyAlignment="1" applyProtection="1">
      <alignment horizontal="center" vertical="center"/>
    </xf>
    <xf numFmtId="166" fontId="5" fillId="4" borderId="11" xfId="0" applyNumberFormat="1" applyFont="1" applyFill="1" applyBorder="1" applyAlignment="1" applyProtection="1">
      <alignment horizontal="center" vertical="center"/>
    </xf>
    <xf numFmtId="166" fontId="5" fillId="4" borderId="12" xfId="0" applyNumberFormat="1" applyFont="1" applyFill="1" applyBorder="1" applyAlignment="1" applyProtection="1">
      <alignment horizontal="center" vertical="center"/>
    </xf>
    <xf numFmtId="166" fontId="5" fillId="4" borderId="13" xfId="0" applyNumberFormat="1" applyFont="1" applyFill="1" applyBorder="1" applyAlignment="1" applyProtection="1">
      <alignment horizontal="center" vertical="center"/>
    </xf>
    <xf numFmtId="0" fontId="4" fillId="0" borderId="18" xfId="0" applyFont="1" applyBorder="1" applyAlignment="1" applyProtection="1">
      <alignment horizontal="center" vertical="center"/>
    </xf>
    <xf numFmtId="167" fontId="5" fillId="0" borderId="10" xfId="0" applyNumberFormat="1" applyFont="1" applyFill="1" applyBorder="1" applyAlignment="1" applyProtection="1">
      <alignment horizontal="center" vertical="center"/>
    </xf>
    <xf numFmtId="167" fontId="5" fillId="0" borderId="11" xfId="0" applyNumberFormat="1" applyFont="1" applyFill="1" applyBorder="1" applyAlignment="1" applyProtection="1">
      <alignment horizontal="center" vertical="center"/>
    </xf>
    <xf numFmtId="167" fontId="5" fillId="0" borderId="12" xfId="0" applyNumberFormat="1" applyFont="1" applyFill="1" applyBorder="1" applyAlignment="1" applyProtection="1">
      <alignment horizontal="center" vertical="center"/>
    </xf>
    <xf numFmtId="167" fontId="5" fillId="0" borderId="13" xfId="0" applyNumberFormat="1" applyFont="1" applyFill="1" applyBorder="1" applyAlignment="1" applyProtection="1">
      <alignment horizontal="center" vertical="center"/>
    </xf>
    <xf numFmtId="172" fontId="6" fillId="0" borderId="10" xfId="0" applyNumberFormat="1" applyFont="1" applyBorder="1" applyAlignment="1" applyProtection="1">
      <alignment horizontal="center" vertical="center"/>
    </xf>
    <xf numFmtId="172" fontId="6" fillId="0" borderId="11" xfId="0" applyNumberFormat="1" applyFont="1" applyBorder="1" applyAlignment="1" applyProtection="1">
      <alignment horizontal="center" vertical="center"/>
    </xf>
    <xf numFmtId="172" fontId="6" fillId="0" borderId="12" xfId="0" applyNumberFormat="1" applyFont="1" applyBorder="1" applyAlignment="1" applyProtection="1">
      <alignment horizontal="center" vertical="center"/>
    </xf>
    <xf numFmtId="172" fontId="6" fillId="0" borderId="13" xfId="0" applyNumberFormat="1" applyFont="1" applyBorder="1" applyAlignment="1" applyProtection="1">
      <alignment horizontal="center" vertical="center"/>
    </xf>
    <xf numFmtId="0" fontId="10" fillId="0" borderId="4" xfId="0" applyFont="1" applyBorder="1" applyAlignment="1" applyProtection="1">
      <alignment horizontal="center" vertical="center"/>
    </xf>
    <xf numFmtId="166" fontId="5" fillId="0" borderId="10" xfId="0" applyNumberFormat="1" applyFont="1" applyFill="1" applyBorder="1" applyAlignment="1" applyProtection="1">
      <alignment horizontal="center" vertical="center"/>
    </xf>
    <xf numFmtId="166" fontId="5" fillId="0" borderId="11" xfId="0" applyNumberFormat="1" applyFont="1" applyFill="1" applyBorder="1" applyAlignment="1" applyProtection="1">
      <alignment horizontal="center" vertical="center"/>
    </xf>
    <xf numFmtId="166" fontId="5" fillId="0" borderId="12" xfId="0" applyNumberFormat="1" applyFont="1" applyFill="1" applyBorder="1" applyAlignment="1" applyProtection="1">
      <alignment horizontal="center" vertical="center"/>
    </xf>
    <xf numFmtId="166" fontId="5" fillId="0" borderId="13" xfId="0" applyNumberFormat="1" applyFont="1" applyFill="1" applyBorder="1" applyAlignment="1" applyProtection="1">
      <alignment horizontal="center" vertical="center"/>
    </xf>
    <xf numFmtId="0" fontId="4" fillId="0" borderId="0" xfId="0" applyFont="1" applyBorder="1" applyAlignment="1" applyProtection="1">
      <alignment horizontal="center" vertical="center"/>
    </xf>
    <xf numFmtId="169" fontId="5" fillId="0" borderId="17" xfId="0" applyNumberFormat="1" applyFont="1" applyBorder="1" applyAlignment="1" applyProtection="1">
      <alignment horizontal="center" vertical="center"/>
    </xf>
    <xf numFmtId="169" fontId="5" fillId="0" borderId="11" xfId="0" applyNumberFormat="1" applyFont="1" applyBorder="1" applyAlignment="1" applyProtection="1">
      <alignment horizontal="center" vertical="center"/>
    </xf>
    <xf numFmtId="169" fontId="5" fillId="0" borderId="14" xfId="0" applyNumberFormat="1" applyFont="1" applyBorder="1" applyAlignment="1" applyProtection="1">
      <alignment horizontal="center" vertical="center"/>
    </xf>
    <xf numFmtId="169" fontId="5" fillId="0" borderId="13" xfId="0" applyNumberFormat="1" applyFont="1" applyBorder="1" applyAlignment="1" applyProtection="1">
      <alignment horizontal="center" vertical="center"/>
    </xf>
    <xf numFmtId="166" fontId="5" fillId="0" borderId="17" xfId="0" applyNumberFormat="1" applyFont="1" applyBorder="1" applyAlignment="1" applyProtection="1">
      <alignment horizontal="center" vertical="center"/>
    </xf>
    <xf numFmtId="166" fontId="5" fillId="0" borderId="11" xfId="0" applyNumberFormat="1" applyFont="1" applyBorder="1" applyAlignment="1" applyProtection="1">
      <alignment horizontal="center" vertical="center"/>
    </xf>
    <xf numFmtId="166" fontId="5" fillId="0" borderId="14" xfId="0" applyNumberFormat="1" applyFont="1" applyBorder="1" applyAlignment="1" applyProtection="1">
      <alignment horizontal="center" vertical="center"/>
    </xf>
    <xf numFmtId="166" fontId="5" fillId="0" borderId="13" xfId="0" applyNumberFormat="1" applyFont="1" applyBorder="1" applyAlignment="1" applyProtection="1">
      <alignment horizontal="center" vertical="center"/>
    </xf>
    <xf numFmtId="166" fontId="6" fillId="0" borderId="10" xfId="0" applyNumberFormat="1" applyFont="1" applyBorder="1" applyAlignment="1" applyProtection="1">
      <alignment horizontal="right" vertical="center"/>
    </xf>
    <xf numFmtId="166" fontId="6" fillId="0" borderId="17" xfId="0" applyNumberFormat="1" applyFont="1" applyBorder="1" applyAlignment="1" applyProtection="1">
      <alignment horizontal="right" vertical="center"/>
    </xf>
    <xf numFmtId="166" fontId="6" fillId="0" borderId="12" xfId="0" applyNumberFormat="1" applyFont="1" applyBorder="1" applyAlignment="1" applyProtection="1">
      <alignment horizontal="right" vertical="center"/>
    </xf>
    <xf numFmtId="166" fontId="6" fillId="0" borderId="14" xfId="0" applyNumberFormat="1" applyFont="1" applyBorder="1" applyAlignment="1" applyProtection="1">
      <alignment horizontal="right" vertical="center"/>
    </xf>
    <xf numFmtId="167" fontId="5" fillId="0" borderId="17" xfId="0" applyNumberFormat="1" applyFont="1" applyBorder="1" applyAlignment="1" applyProtection="1">
      <alignment horizontal="center" vertical="center"/>
    </xf>
    <xf numFmtId="167" fontId="5" fillId="0" borderId="14" xfId="0" applyNumberFormat="1"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 xfId="0" quotePrefix="1" applyFont="1" applyBorder="1" applyAlignment="1" applyProtection="1">
      <alignment horizontal="center" vertical="center"/>
    </xf>
    <xf numFmtId="0" fontId="4" fillId="0" borderId="3" xfId="0" quotePrefix="1" applyFont="1" applyBorder="1" applyAlignment="1" applyProtection="1">
      <alignment horizontal="center" vertical="center"/>
    </xf>
    <xf numFmtId="167" fontId="5" fillId="0" borderId="8" xfId="0" applyNumberFormat="1" applyFont="1" applyBorder="1" applyAlignment="1" applyProtection="1">
      <alignment horizontal="center" vertical="center"/>
    </xf>
    <xf numFmtId="167" fontId="5" fillId="0" borderId="9" xfId="0" applyNumberFormat="1" applyFont="1" applyBorder="1" applyAlignment="1" applyProtection="1">
      <alignment horizontal="center" vertical="center"/>
    </xf>
    <xf numFmtId="166" fontId="5" fillId="0" borderId="8" xfId="0" applyNumberFormat="1" applyFont="1" applyBorder="1" applyAlignment="1" applyProtection="1">
      <alignment horizontal="center" vertical="center"/>
    </xf>
    <xf numFmtId="166" fontId="5" fillId="0" borderId="9" xfId="0" applyNumberFormat="1" applyFont="1" applyBorder="1" applyAlignment="1" applyProtection="1">
      <alignment horizontal="center" vertical="center"/>
    </xf>
    <xf numFmtId="166" fontId="5" fillId="0" borderId="10" xfId="0" applyNumberFormat="1" applyFont="1" applyBorder="1" applyAlignment="1" applyProtection="1">
      <alignment horizontal="center" vertical="center"/>
    </xf>
    <xf numFmtId="166" fontId="5" fillId="0" borderId="12" xfId="0" applyNumberFormat="1" applyFont="1" applyBorder="1" applyAlignment="1" applyProtection="1">
      <alignment horizontal="center" vertical="center"/>
    </xf>
    <xf numFmtId="0" fontId="4" fillId="0" borderId="5" xfId="0" applyFont="1" applyBorder="1" applyAlignment="1" applyProtection="1">
      <alignment horizontal="center" vertical="center"/>
    </xf>
    <xf numFmtId="0" fontId="0" fillId="0" borderId="0" xfId="0" applyAlignment="1" applyProtection="1">
      <alignment horizontal="center"/>
    </xf>
  </cellXfs>
  <cellStyles count="1">
    <cellStyle name="Standard"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ndense val="0"/>
        <extend val="0"/>
        <color indexed="10"/>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25" b="1" i="0" u="none" strike="noStrike" baseline="0">
                <a:solidFill>
                  <a:srgbClr val="000000"/>
                </a:solidFill>
                <a:latin typeface="Arial"/>
                <a:ea typeface="Arial"/>
                <a:cs typeface="Arial"/>
              </a:defRPr>
            </a:pPr>
            <a:r>
              <a:rPr lang="de-AT"/>
              <a:t>DA42 NG - OE-FWR Beladungsdiagramm</a:t>
            </a:r>
          </a:p>
        </c:rich>
      </c:tx>
      <c:layout>
        <c:manualLayout>
          <c:xMode val="edge"/>
          <c:yMode val="edge"/>
          <c:x val="5.3361820763688948E-3"/>
          <c:y val="8.2531004536921682E-3"/>
        </c:manualLayout>
      </c:layout>
      <c:overlay val="0"/>
      <c:spPr>
        <a:noFill/>
        <a:ln w="25400">
          <a:noFill/>
        </a:ln>
      </c:spPr>
    </c:title>
    <c:autoTitleDeleted val="0"/>
    <c:plotArea>
      <c:layout>
        <c:manualLayout>
          <c:layoutTarget val="inner"/>
          <c:xMode val="edge"/>
          <c:yMode val="edge"/>
          <c:x val="0.11419429643429435"/>
          <c:y val="0.16735456898699216"/>
          <c:w val="0.8452512408968329"/>
          <c:h val="0.73773541718564406"/>
        </c:manualLayout>
      </c:layout>
      <c:scatterChart>
        <c:scatterStyle val="lineMarker"/>
        <c:varyColors val="0"/>
        <c:ser>
          <c:idx val="0"/>
          <c:order val="0"/>
          <c:tx>
            <c:strRef>
              <c:f>'Daten für Beladungsdiagramm'!$C$2</c:f>
              <c:strCache>
                <c:ptCount val="1"/>
                <c:pt idx="0">
                  <c:v>Moment</c:v>
                </c:pt>
              </c:strCache>
            </c:strRef>
          </c:tx>
          <c:spPr>
            <a:ln w="25400">
              <a:solidFill>
                <a:srgbClr val="FFFF00"/>
              </a:solidFill>
              <a:prstDash val="solid"/>
            </a:ln>
          </c:spPr>
          <c:marker>
            <c:symbol val="none"/>
          </c:marker>
          <c:xVal>
            <c:numRef>
              <c:f>'Daten für Beladungsdiagramm'!$C$3:$C$5</c:f>
              <c:numCache>
                <c:formatCode>0.0\ "kgm"</c:formatCode>
                <c:ptCount val="3"/>
                <c:pt idx="0">
                  <c:v>3559.07</c:v>
                </c:pt>
                <c:pt idx="1">
                  <c:v>4594.2</c:v>
                </c:pt>
              </c:numCache>
            </c:numRef>
          </c:xVal>
          <c:yVal>
            <c:numRef>
              <c:f>'Daten für Beladungsdiagramm'!$B$3:$B$5</c:f>
              <c:numCache>
                <c:formatCode>0.0\ "kg"</c:formatCode>
                <c:ptCount val="3"/>
                <c:pt idx="0">
                  <c:v>1510</c:v>
                </c:pt>
                <c:pt idx="1">
                  <c:v>1900</c:v>
                </c:pt>
              </c:numCache>
            </c:numRef>
          </c:yVal>
          <c:smooth val="0"/>
        </c:ser>
        <c:ser>
          <c:idx val="1"/>
          <c:order val="1"/>
          <c:tx>
            <c:strRef>
              <c:f>'Daten für Beladungsdiagramm'!$C$9:$C$10</c:f>
              <c:strCache>
                <c:ptCount val="1"/>
                <c:pt idx="0">
                  <c:v>3714,6 kgm 4216,0 kgm</c:v>
                </c:pt>
              </c:strCache>
            </c:strRef>
          </c:tx>
          <c:spPr>
            <a:ln w="25400">
              <a:solidFill>
                <a:srgbClr val="FFFF00"/>
              </a:solidFill>
              <a:prstDash val="solid"/>
            </a:ln>
          </c:spPr>
          <c:marker>
            <c:symbol val="none"/>
          </c:marker>
          <c:xVal>
            <c:numRef>
              <c:f>'Daten für Beladungsdiagramm'!$C$9:$C$11</c:f>
              <c:numCache>
                <c:formatCode>0.0\ "kgm"</c:formatCode>
                <c:ptCount val="3"/>
                <c:pt idx="0">
                  <c:v>3714.6</c:v>
                </c:pt>
                <c:pt idx="1">
                  <c:v>4216</c:v>
                </c:pt>
                <c:pt idx="2">
                  <c:v>4712</c:v>
                </c:pt>
              </c:numCache>
            </c:numRef>
          </c:xVal>
          <c:yVal>
            <c:numRef>
              <c:f>'Daten für Beladungsdiagramm'!$B$9:$B$11</c:f>
              <c:numCache>
                <c:formatCode>0.0\ "kg"</c:formatCode>
                <c:ptCount val="3"/>
                <c:pt idx="0">
                  <c:v>1510</c:v>
                </c:pt>
                <c:pt idx="1">
                  <c:v>1700</c:v>
                </c:pt>
                <c:pt idx="2">
                  <c:v>1900</c:v>
                </c:pt>
              </c:numCache>
            </c:numRef>
          </c:yVal>
          <c:smooth val="0"/>
        </c:ser>
        <c:ser>
          <c:idx val="2"/>
          <c:order val="2"/>
          <c:tx>
            <c:strRef>
              <c:f>'Daten für Beladungsdiagramm'!#REF!</c:f>
              <c:strCache>
                <c:ptCount val="1"/>
                <c:pt idx="0">
                  <c:v>#BEZUG!</c:v>
                </c:pt>
              </c:strCache>
            </c:strRef>
          </c:tx>
          <c:spPr>
            <a:ln w="25400">
              <a:solidFill>
                <a:srgbClr val="FFFF00"/>
              </a:solidFill>
              <a:prstDash val="solid"/>
            </a:ln>
          </c:spPr>
          <c:marker>
            <c:symbol val="none"/>
          </c:marker>
          <c:xVal>
            <c:numRef>
              <c:f>'Daten für Beladungsdiagramm'!$C$14:$C$15</c:f>
              <c:numCache>
                <c:formatCode>0.0\ "kgm"</c:formatCode>
                <c:ptCount val="2"/>
                <c:pt idx="0">
                  <c:v>4594.2</c:v>
                </c:pt>
                <c:pt idx="1">
                  <c:v>4712</c:v>
                </c:pt>
              </c:numCache>
            </c:numRef>
          </c:xVal>
          <c:yVal>
            <c:numRef>
              <c:f>'Daten für Beladungsdiagramm'!$B$14:$B$15</c:f>
              <c:numCache>
                <c:formatCode>0.0\ "kg"</c:formatCode>
                <c:ptCount val="2"/>
                <c:pt idx="0">
                  <c:v>1900</c:v>
                </c:pt>
                <c:pt idx="1">
                  <c:v>1900</c:v>
                </c:pt>
              </c:numCache>
            </c:numRef>
          </c:yVal>
          <c:smooth val="0"/>
        </c:ser>
        <c:ser>
          <c:idx val="3"/>
          <c:order val="3"/>
          <c:tx>
            <c:v>"Aktuelle Beladung"</c:v>
          </c:tx>
          <c:spPr>
            <a:ln w="28575">
              <a:noFill/>
            </a:ln>
          </c:spPr>
          <c:marker>
            <c:symbol val="diamond"/>
            <c:size val="10"/>
            <c:spPr>
              <a:solidFill>
                <a:srgbClr val="FF0000"/>
              </a:solidFill>
              <a:ln>
                <a:solidFill>
                  <a:srgbClr val="FF0000"/>
                </a:solidFill>
                <a:prstDash val="solid"/>
              </a:ln>
            </c:spPr>
          </c:marker>
          <c:trendline>
            <c:spPr>
              <a:ln w="25400">
                <a:solidFill>
                  <a:srgbClr val="000000"/>
                </a:solidFill>
                <a:prstDash val="solid"/>
              </a:ln>
            </c:spPr>
            <c:trendlineType val="linear"/>
            <c:dispRSqr val="0"/>
            <c:dispEq val="0"/>
          </c:trendline>
          <c:xVal>
            <c:numRef>
              <c:f>Eingabeversion!$R$35</c:f>
              <c:numCache>
                <c:formatCode>0.0\ "kgm"</c:formatCode>
                <c:ptCount val="1"/>
                <c:pt idx="0">
                  <c:v>4535.2488000000003</c:v>
                </c:pt>
              </c:numCache>
            </c:numRef>
          </c:xVal>
          <c:yVal>
            <c:numRef>
              <c:f>Eingabeversion!$R$29</c:f>
              <c:numCache>
                <c:formatCode>0.0\ "kg"</c:formatCode>
                <c:ptCount val="1"/>
                <c:pt idx="0">
                  <c:v>1864.66</c:v>
                </c:pt>
              </c:numCache>
            </c:numRef>
          </c:yVal>
          <c:smooth val="0"/>
        </c:ser>
        <c:ser>
          <c:idx val="4"/>
          <c:order val="4"/>
          <c:tx>
            <c:v>''CG Empty Fuel''</c:v>
          </c:tx>
          <c:spPr>
            <a:ln w="28575">
              <a:noFill/>
            </a:ln>
          </c:spPr>
          <c:marker>
            <c:symbol val="diamond"/>
            <c:size val="10"/>
            <c:spPr>
              <a:solidFill>
                <a:srgbClr val="008000"/>
              </a:solidFill>
              <a:ln>
                <a:solidFill>
                  <a:srgbClr val="008000"/>
                </a:solidFill>
                <a:prstDash val="solid"/>
              </a:ln>
            </c:spPr>
          </c:marker>
          <c:xVal>
            <c:numRef>
              <c:f>Eingabeversion!$R$41</c:f>
              <c:numCache>
                <c:formatCode>0.0\ "kgm"</c:formatCode>
                <c:ptCount val="1"/>
                <c:pt idx="0">
                  <c:v>4090.83</c:v>
                </c:pt>
              </c:numCache>
            </c:numRef>
          </c:xVal>
          <c:yVal>
            <c:numRef>
              <c:f>Eingabeversion!$R$39</c:f>
              <c:numCache>
                <c:formatCode>0.0\ "kg"</c:formatCode>
                <c:ptCount val="1"/>
                <c:pt idx="0">
                  <c:v>1697.5</c:v>
                </c:pt>
              </c:numCache>
            </c:numRef>
          </c:yVal>
          <c:smooth val="0"/>
        </c:ser>
        <c:ser>
          <c:idx val="5"/>
          <c:order val="5"/>
          <c:tx>
            <c:v>''Verlauf Fuel''</c:v>
          </c:tx>
          <c:spPr>
            <a:ln w="25400">
              <a:solidFill>
                <a:srgbClr val="008000"/>
              </a:solidFill>
              <a:prstDash val="solid"/>
            </a:ln>
          </c:spPr>
          <c:marker>
            <c:symbol val="none"/>
          </c:marker>
          <c:xVal>
            <c:numRef>
              <c:f>(Eingabeversion!$R$35,Eingabeversion!$R$41)</c:f>
              <c:numCache>
                <c:formatCode>0.0\ "kgm"</c:formatCode>
                <c:ptCount val="2"/>
                <c:pt idx="0">
                  <c:v>4535.2488000000003</c:v>
                </c:pt>
                <c:pt idx="1">
                  <c:v>4090.83</c:v>
                </c:pt>
              </c:numCache>
            </c:numRef>
          </c:xVal>
          <c:yVal>
            <c:numRef>
              <c:f>(Eingabeversion!$R$29,Eingabeversion!$R$39)</c:f>
              <c:numCache>
                <c:formatCode>0.0\ "kg"</c:formatCode>
                <c:ptCount val="2"/>
                <c:pt idx="0">
                  <c:v>1864.66</c:v>
                </c:pt>
                <c:pt idx="1">
                  <c:v>1697.5</c:v>
                </c:pt>
              </c:numCache>
            </c:numRef>
          </c:yVal>
          <c:smooth val="0"/>
        </c:ser>
        <c:dLbls>
          <c:showLegendKey val="0"/>
          <c:showVal val="0"/>
          <c:showCatName val="0"/>
          <c:showSerName val="0"/>
          <c:showPercent val="0"/>
          <c:showBubbleSize val="0"/>
        </c:dLbls>
        <c:axId val="70656576"/>
        <c:axId val="70657152"/>
      </c:scatterChart>
      <c:valAx>
        <c:axId val="70656576"/>
        <c:scaling>
          <c:orientation val="minMax"/>
          <c:max val="5000"/>
          <c:min val="3400"/>
        </c:scaling>
        <c:delete val="0"/>
        <c:axPos val="b"/>
        <c:minorGridlines>
          <c:spPr>
            <a:ln w="3175">
              <a:solidFill>
                <a:srgbClr val="000000"/>
              </a:solidFill>
              <a:prstDash val="solid"/>
            </a:ln>
          </c:spPr>
        </c:minorGridlines>
        <c:title>
          <c:tx>
            <c:rich>
              <a:bodyPr/>
              <a:lstStyle/>
              <a:p>
                <a:pPr>
                  <a:defRPr sz="1675" b="1" i="0" u="none" strike="noStrike" baseline="0">
                    <a:solidFill>
                      <a:srgbClr val="000000"/>
                    </a:solidFill>
                    <a:latin typeface="Arial"/>
                    <a:ea typeface="Arial"/>
                    <a:cs typeface="Arial"/>
                  </a:defRPr>
                </a:pPr>
                <a:r>
                  <a:rPr lang="de-AT"/>
                  <a:t>Moment (kgm)</a:t>
                </a:r>
              </a:p>
            </c:rich>
          </c:tx>
          <c:layout>
            <c:manualLayout>
              <c:xMode val="edge"/>
              <c:yMode val="edge"/>
              <c:x val="0.4567771857371774"/>
              <c:y val="0.9422289684631891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e-DE"/>
          </a:p>
        </c:txPr>
        <c:crossAx val="70657152"/>
        <c:crossesAt val="1450"/>
        <c:crossBetween val="midCat"/>
        <c:majorUnit val="100"/>
        <c:minorUnit val="50"/>
      </c:valAx>
      <c:valAx>
        <c:axId val="70657152"/>
        <c:scaling>
          <c:orientation val="minMax"/>
          <c:max val="2000"/>
          <c:min val="1500"/>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675" b="1" i="0" u="none" strike="noStrike" baseline="0">
                    <a:solidFill>
                      <a:srgbClr val="000000"/>
                    </a:solidFill>
                    <a:latin typeface="Arial"/>
                    <a:ea typeface="Arial"/>
                    <a:cs typeface="Arial"/>
                  </a:defRPr>
                </a:pPr>
                <a:r>
                  <a:rPr lang="de-AT"/>
                  <a:t>Gewicht (kg)</a:t>
                </a:r>
              </a:p>
            </c:rich>
          </c:tx>
          <c:layout>
            <c:manualLayout>
              <c:xMode val="edge"/>
              <c:yMode val="edge"/>
              <c:x val="5.3361820763688948E-3"/>
              <c:y val="0.44841845798394109"/>
            </c:manualLayout>
          </c:layout>
          <c:overlay val="0"/>
          <c:spPr>
            <a:noFill/>
            <a:ln w="25400">
              <a:noFill/>
            </a:ln>
          </c:spPr>
        </c:title>
        <c:numFmt formatCode="0\ &quot;kg&quot;"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e-DE"/>
          </a:p>
        </c:txPr>
        <c:crossAx val="70656576"/>
        <c:crossesAt val="3400"/>
        <c:crossBetween val="midCat"/>
        <c:majorUnit val="50"/>
        <c:minorUnit val="50"/>
      </c:valAx>
      <c:spPr>
        <a:solidFill>
          <a:srgbClr val="C0C0C0"/>
        </a:solidFill>
        <a:ln w="12700">
          <a:solidFill>
            <a:srgbClr val="808080"/>
          </a:solidFill>
          <a:prstDash val="solid"/>
        </a:ln>
      </c:spPr>
    </c:plotArea>
    <c:legend>
      <c:legendPos val="r"/>
      <c:legendEntry>
        <c:idx val="0"/>
        <c:delete val="1"/>
      </c:legendEntry>
      <c:legendEntry>
        <c:idx val="1"/>
        <c:delete val="1"/>
      </c:legendEntry>
      <c:legendEntry>
        <c:idx val="2"/>
        <c:delete val="1"/>
      </c:legendEntry>
      <c:legendEntry>
        <c:idx val="6"/>
        <c:delete val="1"/>
      </c:legendEntry>
      <c:layout>
        <c:manualLayout>
          <c:xMode val="edge"/>
          <c:yMode val="edge"/>
          <c:x val="0.13602358444449458"/>
          <c:y val="0.1934893695371985"/>
          <c:w val="0.19911558333145321"/>
          <c:h val="0.1991891316198955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de-DE"/>
        </a:p>
      </c:txPr>
    </c:legend>
    <c:plotVisOnly val="1"/>
    <c:dispBlanksAs val="gap"/>
    <c:showDLblsOverMax val="0"/>
  </c:chart>
  <c:spPr>
    <a:noFill/>
    <a:ln w="3175">
      <a:solidFill>
        <a:srgbClr val="000000"/>
      </a:solidFill>
      <a:prstDash val="solid"/>
    </a:ln>
  </c:spPr>
  <c:txPr>
    <a:bodyPr/>
    <a:lstStyle/>
    <a:p>
      <a:pPr>
        <a:defRPr sz="29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9525</xdr:rowOff>
    </xdr:from>
    <xdr:to>
      <xdr:col>19</xdr:col>
      <xdr:colOff>0</xdr:colOff>
      <xdr:row>85</xdr:row>
      <xdr:rowOff>133350</xdr:rowOff>
    </xdr:to>
    <xdr:graphicFrame macro="">
      <xdr:nvGraphicFramePr>
        <xdr:cNvPr id="17409"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25</xdr:row>
      <xdr:rowOff>0</xdr:rowOff>
    </xdr:from>
    <xdr:to>
      <xdr:col>8</xdr:col>
      <xdr:colOff>504825</xdr:colOff>
      <xdr:row>27</xdr:row>
      <xdr:rowOff>180975</xdr:rowOff>
    </xdr:to>
    <xdr:sp macro="" textlink="">
      <xdr:nvSpPr>
        <xdr:cNvPr id="17411" name="Text Box 3"/>
        <xdr:cNvSpPr txBox="1">
          <a:spLocks noChangeArrowheads="1"/>
        </xdr:cNvSpPr>
      </xdr:nvSpPr>
      <xdr:spPr bwMode="auto">
        <a:xfrm>
          <a:off x="3171825" y="3838575"/>
          <a:ext cx="47625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r>
            <a:rPr lang="de-AT" sz="800" b="1" i="0" u="none" strike="noStrike" baseline="0">
              <a:solidFill>
                <a:srgbClr val="000000"/>
              </a:solidFill>
              <a:latin typeface="Arial"/>
              <a:cs typeface="Arial"/>
            </a:rPr>
            <a:t>G </a:t>
          </a:r>
          <a:r>
            <a:rPr lang="de-AT" sz="800" b="1" i="0" u="none" strike="noStrike" baseline="0">
              <a:solidFill>
                <a:srgbClr val="FF0000"/>
              </a:solidFill>
              <a:latin typeface="Arial"/>
              <a:cs typeface="Arial"/>
            </a:rPr>
            <a:t>Front.</a:t>
          </a:r>
        </a:p>
        <a:p>
          <a:pPr algn="ctr" rtl="0">
            <a:defRPr sz="1000"/>
          </a:pPr>
          <a:r>
            <a:rPr lang="de-AT" sz="800" b="1" i="0" u="none" strike="noStrike" baseline="0">
              <a:solidFill>
                <a:sysClr val="windowText" lastClr="000000"/>
              </a:solidFill>
              <a:latin typeface="Arial"/>
              <a:cs typeface="Arial"/>
            </a:rPr>
            <a:t>Baggage</a:t>
          </a:r>
        </a:p>
      </xdr:txBody>
    </xdr:sp>
    <xdr:clientData/>
  </xdr:twoCellAnchor>
  <xdr:twoCellAnchor>
    <xdr:from>
      <xdr:col>8</xdr:col>
      <xdr:colOff>9525</xdr:colOff>
      <xdr:row>31</xdr:row>
      <xdr:rowOff>9525</xdr:rowOff>
    </xdr:from>
    <xdr:to>
      <xdr:col>8</xdr:col>
      <xdr:colOff>485775</xdr:colOff>
      <xdr:row>33</xdr:row>
      <xdr:rowOff>180975</xdr:rowOff>
    </xdr:to>
    <xdr:sp macro="" textlink="">
      <xdr:nvSpPr>
        <xdr:cNvPr id="17413" name="Text Box 5"/>
        <xdr:cNvSpPr txBox="1">
          <a:spLocks noChangeArrowheads="1"/>
        </xdr:cNvSpPr>
      </xdr:nvSpPr>
      <xdr:spPr bwMode="auto">
        <a:xfrm>
          <a:off x="3152775" y="4905375"/>
          <a:ext cx="47625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r>
            <a:rPr lang="de-AT" sz="1000" b="1" i="0" u="none" strike="noStrike" baseline="0">
              <a:solidFill>
                <a:srgbClr val="000000"/>
              </a:solidFill>
              <a:latin typeface="Arial"/>
              <a:cs typeface="Arial"/>
            </a:rPr>
            <a:t>M </a:t>
          </a:r>
          <a:r>
            <a:rPr lang="de-AT" sz="1000" b="1" i="0" u="none" strike="noStrike" baseline="0">
              <a:solidFill>
                <a:sysClr val="windowText" lastClr="000000"/>
              </a:solidFill>
              <a:latin typeface="Arial"/>
              <a:cs typeface="Arial"/>
            </a:rPr>
            <a:t>Front</a:t>
          </a:r>
        </a:p>
        <a:p>
          <a:pPr algn="ctr" rtl="0">
            <a:defRPr sz="1000"/>
          </a:pPr>
          <a:r>
            <a:rPr lang="de-AT" sz="900" b="1" i="0" u="none" strike="noStrike" baseline="0">
              <a:solidFill>
                <a:sysClr val="windowText" lastClr="000000"/>
              </a:solidFill>
              <a:latin typeface="Arial"/>
              <a:cs typeface="Arial"/>
            </a:rPr>
            <a:t>Baggage</a:t>
          </a:r>
        </a:p>
      </xdr:txBody>
    </xdr:sp>
    <xdr:clientData/>
  </xdr:twoCellAnchor>
  <xdr:twoCellAnchor>
    <xdr:from>
      <xdr:col>9</xdr:col>
      <xdr:colOff>19050</xdr:colOff>
      <xdr:row>25</xdr:row>
      <xdr:rowOff>0</xdr:rowOff>
    </xdr:from>
    <xdr:to>
      <xdr:col>9</xdr:col>
      <xdr:colOff>495300</xdr:colOff>
      <xdr:row>27</xdr:row>
      <xdr:rowOff>180975</xdr:rowOff>
    </xdr:to>
    <xdr:sp macro="" textlink="">
      <xdr:nvSpPr>
        <xdr:cNvPr id="17415" name="Text Box 7"/>
        <xdr:cNvSpPr txBox="1">
          <a:spLocks noChangeArrowheads="1"/>
        </xdr:cNvSpPr>
      </xdr:nvSpPr>
      <xdr:spPr bwMode="auto">
        <a:xfrm>
          <a:off x="3686175" y="3838575"/>
          <a:ext cx="47625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r>
            <a:rPr lang="de-AT" sz="800" b="1" i="0" u="none" strike="noStrike" baseline="0">
              <a:solidFill>
                <a:srgbClr val="000000"/>
              </a:solidFill>
              <a:latin typeface="Arial"/>
              <a:cs typeface="Arial"/>
            </a:rPr>
            <a:t>G </a:t>
          </a:r>
          <a:r>
            <a:rPr lang="de-AT" sz="800" b="1" i="0" u="none" strike="noStrike" baseline="0">
              <a:solidFill>
                <a:srgbClr val="FF0000"/>
              </a:solidFill>
              <a:latin typeface="Arial"/>
              <a:cs typeface="Arial"/>
            </a:rPr>
            <a:t>Deicing</a:t>
          </a:r>
        </a:p>
        <a:p>
          <a:pPr algn="ctr" rtl="0">
            <a:defRPr sz="1000"/>
          </a:pPr>
          <a:r>
            <a:rPr lang="de-AT" sz="800" b="1" i="0" u="none" strike="noStrike" baseline="0">
              <a:solidFill>
                <a:sysClr val="windowText" lastClr="000000"/>
              </a:solidFill>
              <a:latin typeface="Arial"/>
              <a:cs typeface="Arial"/>
            </a:rPr>
            <a:t>Fluid</a:t>
          </a:r>
          <a:r>
            <a:rPr lang="de-AT" sz="800" b="1" i="0" u="none" strike="noStrike" baseline="0">
              <a:solidFill>
                <a:srgbClr val="FF0000"/>
              </a:solidFill>
              <a:latin typeface="Arial"/>
              <a:cs typeface="Arial"/>
            </a:rPr>
            <a:t>  Liter</a:t>
          </a:r>
        </a:p>
      </xdr:txBody>
    </xdr:sp>
    <xdr:clientData/>
  </xdr:twoCellAnchor>
  <xdr:twoCellAnchor>
    <xdr:from>
      <xdr:col>9</xdr:col>
      <xdr:colOff>19050</xdr:colOff>
      <xdr:row>31</xdr:row>
      <xdr:rowOff>9525</xdr:rowOff>
    </xdr:from>
    <xdr:to>
      <xdr:col>9</xdr:col>
      <xdr:colOff>495300</xdr:colOff>
      <xdr:row>33</xdr:row>
      <xdr:rowOff>180975</xdr:rowOff>
    </xdr:to>
    <xdr:sp macro="" textlink="">
      <xdr:nvSpPr>
        <xdr:cNvPr id="17416" name="Text Box 8"/>
        <xdr:cNvSpPr txBox="1">
          <a:spLocks noChangeArrowheads="1"/>
        </xdr:cNvSpPr>
      </xdr:nvSpPr>
      <xdr:spPr bwMode="auto">
        <a:xfrm>
          <a:off x="3686175" y="4905375"/>
          <a:ext cx="47625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r>
            <a:rPr lang="de-AT" sz="1000" b="1" i="0" u="none" strike="noStrike" baseline="0">
              <a:solidFill>
                <a:srgbClr val="000000"/>
              </a:solidFill>
              <a:latin typeface="Arial"/>
              <a:cs typeface="Arial"/>
            </a:rPr>
            <a:t>M </a:t>
          </a:r>
          <a:r>
            <a:rPr lang="de-AT" sz="1000" b="1" i="0" u="none" strike="noStrike" baseline="0">
              <a:solidFill>
                <a:sysClr val="windowText" lastClr="000000"/>
              </a:solidFill>
              <a:latin typeface="Arial"/>
              <a:cs typeface="Arial"/>
            </a:rPr>
            <a:t>Dei</a:t>
          </a:r>
        </a:p>
        <a:p>
          <a:pPr algn="ctr" rtl="0">
            <a:defRPr sz="1000"/>
          </a:pPr>
          <a:r>
            <a:rPr lang="de-AT" sz="1000" b="1" i="0" u="none" strike="noStrike" baseline="0">
              <a:solidFill>
                <a:sysClr val="windowText" lastClr="000000"/>
              </a:solidFill>
              <a:latin typeface="Arial"/>
              <a:cs typeface="Arial"/>
            </a:rPr>
            <a:t>cing F. </a:t>
          </a:r>
        </a:p>
      </xdr:txBody>
    </xdr:sp>
    <xdr:clientData/>
  </xdr:twoCellAnchor>
  <xdr:twoCellAnchor>
    <xdr:from>
      <xdr:col>10</xdr:col>
      <xdr:colOff>19050</xdr:colOff>
      <xdr:row>25</xdr:row>
      <xdr:rowOff>0</xdr:rowOff>
    </xdr:from>
    <xdr:to>
      <xdr:col>10</xdr:col>
      <xdr:colOff>495300</xdr:colOff>
      <xdr:row>27</xdr:row>
      <xdr:rowOff>180975</xdr:rowOff>
    </xdr:to>
    <xdr:sp macro="" textlink="">
      <xdr:nvSpPr>
        <xdr:cNvPr id="17420" name="Text Box 12"/>
        <xdr:cNvSpPr txBox="1">
          <a:spLocks noChangeArrowheads="1"/>
        </xdr:cNvSpPr>
      </xdr:nvSpPr>
      <xdr:spPr bwMode="auto">
        <a:xfrm>
          <a:off x="4210050" y="3838575"/>
          <a:ext cx="476250" cy="5619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vert270" wrap="square" lIns="27432" tIns="22860" rIns="27432" bIns="22860" anchor="ctr" upright="1"/>
        <a:lstStyle/>
        <a:p>
          <a:pPr algn="ctr" rtl="0">
            <a:defRPr sz="1000"/>
          </a:pPr>
          <a:r>
            <a:rPr lang="de-AT" sz="800" b="1" i="0" u="none" strike="noStrike" baseline="0">
              <a:solidFill>
                <a:srgbClr val="000000"/>
              </a:solidFill>
              <a:latin typeface="Arial"/>
              <a:cs typeface="Arial"/>
            </a:rPr>
            <a:t>G </a:t>
          </a:r>
          <a:r>
            <a:rPr lang="de-AT" sz="800" b="1" i="0" u="none" strike="noStrike" baseline="0">
              <a:solidFill>
                <a:srgbClr val="FF0000"/>
              </a:solidFill>
              <a:latin typeface="Arial"/>
              <a:cs typeface="Arial"/>
            </a:rPr>
            <a:t>Rear</a:t>
          </a:r>
        </a:p>
        <a:p>
          <a:pPr algn="ctr" rtl="0">
            <a:defRPr sz="1000"/>
          </a:pPr>
          <a:r>
            <a:rPr lang="de-AT" sz="800" b="1" i="0" u="none" strike="noStrike" baseline="0">
              <a:solidFill>
                <a:sysClr val="windowText" lastClr="000000"/>
              </a:solidFill>
              <a:latin typeface="Arial"/>
              <a:cs typeface="Arial"/>
            </a:rPr>
            <a:t>Baggage</a:t>
          </a:r>
        </a:p>
      </xdr:txBody>
    </xdr:sp>
    <xdr:clientData/>
  </xdr:twoCellAnchor>
  <xdr:twoCellAnchor>
    <xdr:from>
      <xdr:col>11</xdr:col>
      <xdr:colOff>19050</xdr:colOff>
      <xdr:row>25</xdr:row>
      <xdr:rowOff>0</xdr:rowOff>
    </xdr:from>
    <xdr:to>
      <xdr:col>11</xdr:col>
      <xdr:colOff>495300</xdr:colOff>
      <xdr:row>27</xdr:row>
      <xdr:rowOff>180975</xdr:rowOff>
    </xdr:to>
    <xdr:sp macro="" textlink="">
      <xdr:nvSpPr>
        <xdr:cNvPr id="17421" name="Text Box 13"/>
        <xdr:cNvSpPr txBox="1">
          <a:spLocks noChangeArrowheads="1"/>
        </xdr:cNvSpPr>
      </xdr:nvSpPr>
      <xdr:spPr bwMode="auto">
        <a:xfrm>
          <a:off x="4733925" y="3838575"/>
          <a:ext cx="47625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r>
            <a:rPr lang="de-AT" sz="800" b="1" i="0" u="none" strike="noStrike" baseline="0">
              <a:solidFill>
                <a:srgbClr val="000000"/>
              </a:solidFill>
              <a:latin typeface="Arial"/>
              <a:cs typeface="Arial"/>
            </a:rPr>
            <a:t>G </a:t>
          </a:r>
          <a:r>
            <a:rPr lang="de-AT" sz="800" b="1" i="0" u="none" strike="noStrike" baseline="0">
              <a:solidFill>
                <a:srgbClr val="FF0000"/>
              </a:solidFill>
              <a:latin typeface="Arial"/>
              <a:cs typeface="Arial"/>
            </a:rPr>
            <a:t>Rear</a:t>
          </a:r>
          <a:r>
            <a:rPr lang="de-AT" sz="800" b="1" i="0" u="none" strike="noStrike" baseline="0">
              <a:solidFill>
                <a:srgbClr val="000000"/>
              </a:solidFill>
              <a:latin typeface="Arial"/>
              <a:cs typeface="Arial"/>
            </a:rPr>
            <a:t> </a:t>
          </a:r>
          <a:r>
            <a:rPr lang="de-AT" sz="800" b="1" i="0" u="none" strike="noStrike" baseline="0">
              <a:solidFill>
                <a:srgbClr val="FF0000"/>
              </a:solidFill>
              <a:latin typeface="Arial"/>
              <a:cs typeface="Arial"/>
            </a:rPr>
            <a:t>Ext. </a:t>
          </a:r>
          <a:r>
            <a:rPr lang="de-AT" sz="800" b="1" i="0" u="none" strike="noStrike" baseline="0">
              <a:solidFill>
                <a:sysClr val="windowText" lastClr="000000"/>
              </a:solidFill>
              <a:latin typeface="Arial"/>
              <a:cs typeface="Arial"/>
            </a:rPr>
            <a:t>Baggage</a:t>
          </a:r>
        </a:p>
      </xdr:txBody>
    </xdr:sp>
    <xdr:clientData/>
  </xdr:twoCellAnchor>
  <xdr:twoCellAnchor>
    <xdr:from>
      <xdr:col>10</xdr:col>
      <xdr:colOff>28575</xdr:colOff>
      <xdr:row>31</xdr:row>
      <xdr:rowOff>9525</xdr:rowOff>
    </xdr:from>
    <xdr:to>
      <xdr:col>10</xdr:col>
      <xdr:colOff>504825</xdr:colOff>
      <xdr:row>33</xdr:row>
      <xdr:rowOff>180975</xdr:rowOff>
    </xdr:to>
    <xdr:sp macro="" textlink="">
      <xdr:nvSpPr>
        <xdr:cNvPr id="17422" name="Text Box 14"/>
        <xdr:cNvSpPr txBox="1">
          <a:spLocks noChangeArrowheads="1"/>
        </xdr:cNvSpPr>
      </xdr:nvSpPr>
      <xdr:spPr bwMode="auto">
        <a:xfrm>
          <a:off x="4219575" y="4905375"/>
          <a:ext cx="476250" cy="5619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vert270" wrap="square" lIns="27432" tIns="22860" rIns="27432" bIns="22860" anchor="ctr" upright="1"/>
        <a:lstStyle/>
        <a:p>
          <a:pPr algn="ctr" rtl="0">
            <a:defRPr sz="1000"/>
          </a:pPr>
          <a:r>
            <a:rPr lang="de-AT" sz="1000" b="1" i="0" u="none" strike="noStrike" baseline="0">
              <a:solidFill>
                <a:srgbClr val="000000"/>
              </a:solidFill>
              <a:latin typeface="Arial"/>
              <a:cs typeface="Arial"/>
            </a:rPr>
            <a:t>M </a:t>
          </a:r>
          <a:r>
            <a:rPr lang="de-AT" sz="1000" b="1" i="0" u="none" strike="noStrike" baseline="0">
              <a:solidFill>
                <a:sysClr val="windowText" lastClr="000000"/>
              </a:solidFill>
              <a:latin typeface="Arial"/>
              <a:cs typeface="Arial"/>
            </a:rPr>
            <a:t>Rear</a:t>
          </a:r>
        </a:p>
        <a:p>
          <a:pPr algn="ctr" rtl="0">
            <a:defRPr sz="1000"/>
          </a:pPr>
          <a:r>
            <a:rPr lang="de-AT" sz="900" b="1" i="0" u="none" strike="noStrike" baseline="0">
              <a:solidFill>
                <a:sysClr val="windowText" lastClr="000000"/>
              </a:solidFill>
              <a:latin typeface="Arial"/>
              <a:cs typeface="Arial"/>
            </a:rPr>
            <a:t>Baggage</a:t>
          </a:r>
        </a:p>
      </xdr:txBody>
    </xdr:sp>
    <xdr:clientData/>
  </xdr:twoCellAnchor>
  <xdr:twoCellAnchor>
    <xdr:from>
      <xdr:col>11</xdr:col>
      <xdr:colOff>19050</xdr:colOff>
      <xdr:row>31</xdr:row>
      <xdr:rowOff>9525</xdr:rowOff>
    </xdr:from>
    <xdr:to>
      <xdr:col>11</xdr:col>
      <xdr:colOff>495300</xdr:colOff>
      <xdr:row>33</xdr:row>
      <xdr:rowOff>180975</xdr:rowOff>
    </xdr:to>
    <xdr:sp macro="" textlink="">
      <xdr:nvSpPr>
        <xdr:cNvPr id="17423" name="Text Box 15"/>
        <xdr:cNvSpPr txBox="1">
          <a:spLocks noChangeArrowheads="1"/>
        </xdr:cNvSpPr>
      </xdr:nvSpPr>
      <xdr:spPr bwMode="auto">
        <a:xfrm>
          <a:off x="4733925" y="4905375"/>
          <a:ext cx="47625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r>
            <a:rPr lang="de-AT" sz="1000" b="1" i="0" u="none" strike="noStrike" baseline="0">
              <a:solidFill>
                <a:srgbClr val="000000"/>
              </a:solidFill>
              <a:latin typeface="Arial"/>
              <a:cs typeface="Arial"/>
            </a:rPr>
            <a:t>M </a:t>
          </a:r>
          <a:r>
            <a:rPr lang="de-AT" sz="1000" b="1" i="0" u="none" strike="noStrike" baseline="0">
              <a:solidFill>
                <a:sysClr val="windowText" lastClr="000000"/>
              </a:solidFill>
              <a:latin typeface="Arial"/>
              <a:cs typeface="Arial"/>
            </a:rPr>
            <a:t>Ext.</a:t>
          </a:r>
        </a:p>
        <a:p>
          <a:pPr algn="ctr" rtl="0">
            <a:defRPr sz="1000"/>
          </a:pPr>
          <a:r>
            <a:rPr lang="de-AT" sz="1000" b="1" i="0" u="none" strike="noStrike" baseline="0">
              <a:solidFill>
                <a:sysClr val="windowText" lastClr="000000"/>
              </a:solidFill>
              <a:latin typeface="Arial"/>
              <a:cs typeface="Arial"/>
            </a:rPr>
            <a:t>Rear</a:t>
          </a:r>
          <a:r>
            <a:rPr lang="de-AT" sz="1000" b="1" i="0" u="none" strike="noStrike" baseline="0">
              <a:solidFill>
                <a:srgbClr val="000000"/>
              </a:solidFill>
              <a:latin typeface="Arial"/>
              <a:cs typeface="Arial"/>
            </a:rPr>
            <a:t> </a:t>
          </a:r>
          <a:r>
            <a:rPr lang="de-AT" sz="800" b="1" i="0" u="none" strike="noStrike" baseline="0">
              <a:solidFill>
                <a:sysClr val="windowText" lastClr="000000"/>
              </a:solidFill>
              <a:latin typeface="Arial"/>
              <a:cs typeface="Arial"/>
            </a:rPr>
            <a:t>Baggage</a:t>
          </a:r>
        </a:p>
      </xdr:txBody>
    </xdr:sp>
    <xdr:clientData/>
  </xdr:twoCellAnchor>
  <xdr:twoCellAnchor>
    <xdr:from>
      <xdr:col>7</xdr:col>
      <xdr:colOff>171450</xdr:colOff>
      <xdr:row>28</xdr:row>
      <xdr:rowOff>76200</xdr:rowOff>
    </xdr:from>
    <xdr:to>
      <xdr:col>7</xdr:col>
      <xdr:colOff>381000</xdr:colOff>
      <xdr:row>29</xdr:row>
      <xdr:rowOff>95250</xdr:rowOff>
    </xdr:to>
    <xdr:sp macro="" textlink="">
      <xdr:nvSpPr>
        <xdr:cNvPr id="17424" name="Text Box 16"/>
        <xdr:cNvSpPr txBox="1">
          <a:spLocks noChangeArrowheads="1"/>
        </xdr:cNvSpPr>
      </xdr:nvSpPr>
      <xdr:spPr bwMode="auto">
        <a:xfrm>
          <a:off x="2790825" y="4486275"/>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12</xdr:col>
      <xdr:colOff>190500</xdr:colOff>
      <xdr:row>28</xdr:row>
      <xdr:rowOff>76200</xdr:rowOff>
    </xdr:from>
    <xdr:to>
      <xdr:col>12</xdr:col>
      <xdr:colOff>400050</xdr:colOff>
      <xdr:row>29</xdr:row>
      <xdr:rowOff>95250</xdr:rowOff>
    </xdr:to>
    <xdr:sp macro="" textlink="">
      <xdr:nvSpPr>
        <xdr:cNvPr id="17425" name="Text Box 17"/>
        <xdr:cNvSpPr txBox="1">
          <a:spLocks noChangeArrowheads="1"/>
        </xdr:cNvSpPr>
      </xdr:nvSpPr>
      <xdr:spPr bwMode="auto">
        <a:xfrm>
          <a:off x="5429250" y="4486275"/>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14</xdr:col>
      <xdr:colOff>180975</xdr:colOff>
      <xdr:row>28</xdr:row>
      <xdr:rowOff>76200</xdr:rowOff>
    </xdr:from>
    <xdr:to>
      <xdr:col>14</xdr:col>
      <xdr:colOff>390525</xdr:colOff>
      <xdr:row>29</xdr:row>
      <xdr:rowOff>95250</xdr:rowOff>
    </xdr:to>
    <xdr:sp macro="" textlink="">
      <xdr:nvSpPr>
        <xdr:cNvPr id="17426" name="Text Box 18"/>
        <xdr:cNvSpPr txBox="1">
          <a:spLocks noChangeArrowheads="1"/>
        </xdr:cNvSpPr>
      </xdr:nvSpPr>
      <xdr:spPr bwMode="auto">
        <a:xfrm>
          <a:off x="6477000" y="4486275"/>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7</xdr:col>
      <xdr:colOff>180975</xdr:colOff>
      <xdr:row>25</xdr:row>
      <xdr:rowOff>9525</xdr:rowOff>
    </xdr:from>
    <xdr:to>
      <xdr:col>7</xdr:col>
      <xdr:colOff>390525</xdr:colOff>
      <xdr:row>26</xdr:row>
      <xdr:rowOff>0</xdr:rowOff>
    </xdr:to>
    <xdr:sp macro="" textlink="">
      <xdr:nvSpPr>
        <xdr:cNvPr id="17427" name="Text Box 19"/>
        <xdr:cNvSpPr txBox="1">
          <a:spLocks noChangeArrowheads="1"/>
        </xdr:cNvSpPr>
      </xdr:nvSpPr>
      <xdr:spPr bwMode="auto">
        <a:xfrm>
          <a:off x="2800350" y="3848100"/>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12</xdr:col>
      <xdr:colOff>180975</xdr:colOff>
      <xdr:row>25</xdr:row>
      <xdr:rowOff>9525</xdr:rowOff>
    </xdr:from>
    <xdr:to>
      <xdr:col>12</xdr:col>
      <xdr:colOff>390525</xdr:colOff>
      <xdr:row>26</xdr:row>
      <xdr:rowOff>0</xdr:rowOff>
    </xdr:to>
    <xdr:sp macro="" textlink="">
      <xdr:nvSpPr>
        <xdr:cNvPr id="17428" name="Text Box 20"/>
        <xdr:cNvSpPr txBox="1">
          <a:spLocks noChangeArrowheads="1"/>
        </xdr:cNvSpPr>
      </xdr:nvSpPr>
      <xdr:spPr bwMode="auto">
        <a:xfrm>
          <a:off x="5419725" y="3848100"/>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14</xdr:col>
      <xdr:colOff>171450</xdr:colOff>
      <xdr:row>25</xdr:row>
      <xdr:rowOff>9525</xdr:rowOff>
    </xdr:from>
    <xdr:to>
      <xdr:col>14</xdr:col>
      <xdr:colOff>381000</xdr:colOff>
      <xdr:row>26</xdr:row>
      <xdr:rowOff>0</xdr:rowOff>
    </xdr:to>
    <xdr:sp macro="" textlink="">
      <xdr:nvSpPr>
        <xdr:cNvPr id="17429" name="Text Box 21"/>
        <xdr:cNvSpPr txBox="1">
          <a:spLocks noChangeArrowheads="1"/>
        </xdr:cNvSpPr>
      </xdr:nvSpPr>
      <xdr:spPr bwMode="auto">
        <a:xfrm>
          <a:off x="6467475" y="3848100"/>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7</xdr:col>
      <xdr:colOff>200025</xdr:colOff>
      <xdr:row>33</xdr:row>
      <xdr:rowOff>19050</xdr:rowOff>
    </xdr:from>
    <xdr:to>
      <xdr:col>7</xdr:col>
      <xdr:colOff>409575</xdr:colOff>
      <xdr:row>34</xdr:row>
      <xdr:rowOff>9525</xdr:rowOff>
    </xdr:to>
    <xdr:sp macro="" textlink="">
      <xdr:nvSpPr>
        <xdr:cNvPr id="17430" name="Text Box 22"/>
        <xdr:cNvSpPr txBox="1">
          <a:spLocks noChangeArrowheads="1"/>
        </xdr:cNvSpPr>
      </xdr:nvSpPr>
      <xdr:spPr bwMode="auto">
        <a:xfrm>
          <a:off x="2819400" y="5305425"/>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7</xdr:col>
      <xdr:colOff>200025</xdr:colOff>
      <xdr:row>34</xdr:row>
      <xdr:rowOff>76200</xdr:rowOff>
    </xdr:from>
    <xdr:to>
      <xdr:col>7</xdr:col>
      <xdr:colOff>409575</xdr:colOff>
      <xdr:row>35</xdr:row>
      <xdr:rowOff>95250</xdr:rowOff>
    </xdr:to>
    <xdr:sp macro="" textlink="">
      <xdr:nvSpPr>
        <xdr:cNvPr id="17431" name="Text Box 23"/>
        <xdr:cNvSpPr txBox="1">
          <a:spLocks noChangeArrowheads="1"/>
        </xdr:cNvSpPr>
      </xdr:nvSpPr>
      <xdr:spPr bwMode="auto">
        <a:xfrm>
          <a:off x="2819400" y="5553075"/>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12</xdr:col>
      <xdr:colOff>200025</xdr:colOff>
      <xdr:row>33</xdr:row>
      <xdr:rowOff>9525</xdr:rowOff>
    </xdr:from>
    <xdr:to>
      <xdr:col>12</xdr:col>
      <xdr:colOff>409575</xdr:colOff>
      <xdr:row>34</xdr:row>
      <xdr:rowOff>0</xdr:rowOff>
    </xdr:to>
    <xdr:sp macro="" textlink="">
      <xdr:nvSpPr>
        <xdr:cNvPr id="17432" name="Text Box 24"/>
        <xdr:cNvSpPr txBox="1">
          <a:spLocks noChangeArrowheads="1"/>
        </xdr:cNvSpPr>
      </xdr:nvSpPr>
      <xdr:spPr bwMode="auto">
        <a:xfrm>
          <a:off x="5438775" y="5295900"/>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12</xdr:col>
      <xdr:colOff>200025</xdr:colOff>
      <xdr:row>34</xdr:row>
      <xdr:rowOff>66675</xdr:rowOff>
    </xdr:from>
    <xdr:to>
      <xdr:col>12</xdr:col>
      <xdr:colOff>409575</xdr:colOff>
      <xdr:row>35</xdr:row>
      <xdr:rowOff>85725</xdr:rowOff>
    </xdr:to>
    <xdr:sp macro="" textlink="">
      <xdr:nvSpPr>
        <xdr:cNvPr id="17433" name="Text Box 25"/>
        <xdr:cNvSpPr txBox="1">
          <a:spLocks noChangeArrowheads="1"/>
        </xdr:cNvSpPr>
      </xdr:nvSpPr>
      <xdr:spPr bwMode="auto">
        <a:xfrm>
          <a:off x="5438775" y="5543550"/>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14</xdr:col>
      <xdr:colOff>152400</xdr:colOff>
      <xdr:row>33</xdr:row>
      <xdr:rowOff>28575</xdr:rowOff>
    </xdr:from>
    <xdr:to>
      <xdr:col>14</xdr:col>
      <xdr:colOff>361950</xdr:colOff>
      <xdr:row>34</xdr:row>
      <xdr:rowOff>19050</xdr:rowOff>
    </xdr:to>
    <xdr:sp macro="" textlink="">
      <xdr:nvSpPr>
        <xdr:cNvPr id="17434" name="Text Box 26"/>
        <xdr:cNvSpPr txBox="1">
          <a:spLocks noChangeArrowheads="1"/>
        </xdr:cNvSpPr>
      </xdr:nvSpPr>
      <xdr:spPr bwMode="auto">
        <a:xfrm>
          <a:off x="6448425" y="5314950"/>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14</xdr:col>
      <xdr:colOff>161925</xdr:colOff>
      <xdr:row>34</xdr:row>
      <xdr:rowOff>76200</xdr:rowOff>
    </xdr:from>
    <xdr:to>
      <xdr:col>14</xdr:col>
      <xdr:colOff>371475</xdr:colOff>
      <xdr:row>35</xdr:row>
      <xdr:rowOff>95250</xdr:rowOff>
    </xdr:to>
    <xdr:sp macro="" textlink="">
      <xdr:nvSpPr>
        <xdr:cNvPr id="17435" name="Text Box 27"/>
        <xdr:cNvSpPr txBox="1">
          <a:spLocks noChangeArrowheads="1"/>
        </xdr:cNvSpPr>
      </xdr:nvSpPr>
      <xdr:spPr bwMode="auto">
        <a:xfrm>
          <a:off x="6457950" y="5553075"/>
          <a:ext cx="2095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de-AT" sz="1100" b="1" i="0" u="none" strike="noStrike" baseline="0">
              <a:solidFill>
                <a:srgbClr val="000000"/>
              </a:solidFill>
              <a:latin typeface="Arial"/>
              <a:cs typeface="Arial"/>
            </a:rPr>
            <a:t>+</a:t>
          </a:r>
        </a:p>
      </xdr:txBody>
    </xdr:sp>
    <xdr:clientData/>
  </xdr:twoCellAnchor>
  <xdr:twoCellAnchor>
    <xdr:from>
      <xdr:col>2</xdr:col>
      <xdr:colOff>142875</xdr:colOff>
      <xdr:row>80</xdr:row>
      <xdr:rowOff>9525</xdr:rowOff>
    </xdr:from>
    <xdr:to>
      <xdr:col>18</xdr:col>
      <xdr:colOff>38100</xdr:colOff>
      <xdr:row>82</xdr:row>
      <xdr:rowOff>19050</xdr:rowOff>
    </xdr:to>
    <xdr:sp macro="" textlink="">
      <xdr:nvSpPr>
        <xdr:cNvPr id="17436" name="Text Box 28"/>
        <xdr:cNvSpPr txBox="1">
          <a:spLocks noChangeArrowheads="1"/>
        </xdr:cNvSpPr>
      </xdr:nvSpPr>
      <xdr:spPr bwMode="auto">
        <a:xfrm>
          <a:off x="1190625" y="13163550"/>
          <a:ext cx="72390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900" b="1" i="0" u="none" strike="noStrike" baseline="0">
              <a:solidFill>
                <a:srgbClr val="FF0000"/>
              </a:solidFill>
              <a:latin typeface="Arial"/>
              <a:cs typeface="Arial"/>
            </a:rPr>
            <a:t>Achtung:</a:t>
          </a:r>
          <a:r>
            <a:rPr lang="de-AT" sz="900" b="0" i="0" u="none" strike="noStrike" baseline="0">
              <a:solidFill>
                <a:srgbClr val="FF0000"/>
              </a:solidFill>
              <a:latin typeface="Arial"/>
              <a:cs typeface="Arial"/>
            </a:rPr>
            <a:t> Die Berechnungen dürfen nur als Richtwerte dienen. Für exakte Werte sind immer! das letztgültige Aircraft Manual und der letzte aktuelle Wägebericht zu benutzen! Der Autor übernimmt keinerlei Haftung für die Richtigkeit und Aktualität der Online Berechnungen!!!!</a:t>
          </a:r>
          <a:endParaRPr lang="de-AT" sz="800" b="0" i="0" u="none" strike="noStrike" baseline="0">
            <a:solidFill>
              <a:srgbClr val="FF0000"/>
            </a:solidFill>
            <a:latin typeface="Arial"/>
            <a:cs typeface="Arial"/>
          </a:endParaRPr>
        </a:p>
        <a:p>
          <a:pPr algn="l" rtl="0">
            <a:defRPr sz="1000"/>
          </a:pPr>
          <a:endParaRPr lang="de-AT" sz="800" b="0" i="0" u="none" strike="noStrike" baseline="0">
            <a:solidFill>
              <a:srgbClr val="FF0000"/>
            </a:solidFill>
            <a:latin typeface="Arial"/>
            <a:cs typeface="Arial"/>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0.20362</cdr:x>
      <cdr:y>0.515</cdr:y>
    </cdr:from>
    <cdr:to>
      <cdr:x>0.95527</cdr:x>
      <cdr:y>0.515</cdr:y>
    </cdr:to>
    <cdr:sp macro="" textlink="">
      <cdr:nvSpPr>
        <cdr:cNvPr id="20481" name="Line 1"/>
        <cdr:cNvSpPr>
          <a:spLocks xmlns:a="http://schemas.openxmlformats.org/drawingml/2006/main" noChangeShapeType="1"/>
        </cdr:cNvSpPr>
      </cdr:nvSpPr>
      <cdr:spPr bwMode="auto">
        <a:xfrm xmlns:a="http://schemas.openxmlformats.org/drawingml/2006/main">
          <a:off x="2030620" y="3566192"/>
          <a:ext cx="7495961" cy="0"/>
        </a:xfrm>
        <a:prstGeom xmlns:a="http://schemas.openxmlformats.org/drawingml/2006/main" prst="line">
          <a:avLst/>
        </a:prstGeom>
        <a:noFill xmlns:a="http://schemas.openxmlformats.org/drawingml/2006/main"/>
        <a:ln xmlns:a="http://schemas.openxmlformats.org/drawingml/2006/main" w="38100">
          <a:solidFill>
            <a:srgbClr xmlns:mc="http://schemas.openxmlformats.org/markup-compatibility/2006" xmlns:a14="http://schemas.microsoft.com/office/drawing/2010/main" val="FF0000" mc:Ignorable="a14" a14:legacySpreadsheetColorIndex="10"/>
          </a:solidFill>
          <a:prstDash val="dash"/>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0.12716</cdr:x>
      <cdr:y>0.49488</cdr:y>
    </cdr:from>
    <cdr:to>
      <cdr:x>0.39637</cdr:x>
      <cdr:y>0.53679</cdr:y>
    </cdr:to>
    <cdr:sp macro="" textlink="">
      <cdr:nvSpPr>
        <cdr:cNvPr id="20482" name="Text Box 2"/>
        <cdr:cNvSpPr txBox="1">
          <a:spLocks xmlns:a="http://schemas.openxmlformats.org/drawingml/2006/main" noChangeArrowheads="1"/>
        </cdr:cNvSpPr>
      </cdr:nvSpPr>
      <cdr:spPr bwMode="auto">
        <a:xfrm xmlns:a="http://schemas.openxmlformats.org/drawingml/2006/main">
          <a:off x="1268135" y="3426899"/>
          <a:ext cx="2684739" cy="2902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38100">
          <a:solidFill>
            <a:srgbClr xmlns:mc="http://schemas.openxmlformats.org/markup-compatibility/2006" xmlns:a14="http://schemas.microsoft.com/office/drawing/2010/main" val="FF0000" mc:Ignorable="a14" a14:legacySpreadsheetColorIndex="10"/>
          </a:solidFill>
          <a:prstDash val="dash"/>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de-AT" sz="1400" b="1" i="0" u="none" strike="noStrike" baseline="0">
              <a:solidFill>
                <a:srgbClr val="FF0000"/>
              </a:solidFill>
              <a:latin typeface="Arial"/>
              <a:cs typeface="Arial"/>
            </a:rPr>
            <a:t>Max. Zero Fuel Mass 1765 Kg</a:t>
          </a:r>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0"/>
  <sheetViews>
    <sheetView showZeros="0" tabSelected="1" zoomScaleNormal="100" workbookViewId="0">
      <selection activeCell="V31" sqref="V31"/>
    </sheetView>
  </sheetViews>
  <sheetFormatPr baseColWidth="10" defaultRowHeight="12.75" x14ac:dyDescent="0.2"/>
  <cols>
    <col min="1" max="1" width="7.85546875" style="3" customWidth="1"/>
    <col min="2" max="2" width="7.85546875" style="1" customWidth="1"/>
    <col min="3" max="13" width="7.85546875" style="2" customWidth="1"/>
    <col min="14" max="14" width="8" style="2" bestFit="1" customWidth="1"/>
    <col min="15" max="18" width="7.85546875" style="2" customWidth="1"/>
    <col min="19" max="22" width="8" style="1" bestFit="1" customWidth="1"/>
    <col min="23" max="16384" width="11.42578125" style="3"/>
  </cols>
  <sheetData>
    <row r="1" spans="1:22" ht="23.25" x14ac:dyDescent="0.2">
      <c r="A1" s="20" t="s">
        <v>50</v>
      </c>
    </row>
    <row r="2" spans="1:22" ht="18" x14ac:dyDescent="0.2">
      <c r="A2" s="4" t="s">
        <v>38</v>
      </c>
      <c r="D2" s="3"/>
      <c r="E2" s="63" t="s">
        <v>4</v>
      </c>
      <c r="F2" s="63"/>
      <c r="G2" s="63"/>
      <c r="H2" s="63"/>
      <c r="I2" s="52">
        <v>0.84</v>
      </c>
      <c r="K2" s="63" t="s">
        <v>39</v>
      </c>
      <c r="L2" s="63"/>
      <c r="M2" s="53">
        <v>2.63</v>
      </c>
    </row>
    <row r="3" spans="1:22" x14ac:dyDescent="0.2">
      <c r="B3" s="5" t="s">
        <v>5</v>
      </c>
      <c r="C3" s="5">
        <v>10</v>
      </c>
      <c r="D3" s="5">
        <f t="shared" ref="D3:E3" si="0">C3+15</f>
        <v>25</v>
      </c>
      <c r="E3" s="5">
        <f t="shared" si="0"/>
        <v>40</v>
      </c>
      <c r="F3" s="5">
        <f t="shared" ref="F3:L3" si="1">E3+15</f>
        <v>55</v>
      </c>
      <c r="G3" s="5">
        <f t="shared" si="1"/>
        <v>70</v>
      </c>
      <c r="H3" s="5">
        <f t="shared" si="1"/>
        <v>85</v>
      </c>
      <c r="I3" s="5">
        <f t="shared" si="1"/>
        <v>100</v>
      </c>
      <c r="J3" s="5">
        <f t="shared" si="1"/>
        <v>115</v>
      </c>
      <c r="K3" s="5">
        <f t="shared" si="1"/>
        <v>130</v>
      </c>
      <c r="L3" s="5">
        <f t="shared" si="1"/>
        <v>145</v>
      </c>
      <c r="M3" s="5">
        <f>L3+10</f>
        <v>155</v>
      </c>
      <c r="N3" s="5">
        <v>165</v>
      </c>
      <c r="O3" s="5">
        <v>175</v>
      </c>
      <c r="P3" s="5">
        <v>189</v>
      </c>
    </row>
    <row r="4" spans="1:22" x14ac:dyDescent="0.2">
      <c r="B4" s="5" t="s">
        <v>0</v>
      </c>
      <c r="C4" s="6">
        <f>C3*Gfuel</f>
        <v>8.4</v>
      </c>
      <c r="D4" s="6">
        <f t="shared" ref="D4:E4" si="2">D3*Gfuel</f>
        <v>21</v>
      </c>
      <c r="E4" s="6">
        <f t="shared" si="2"/>
        <v>33.6</v>
      </c>
      <c r="F4" s="6">
        <f t="shared" ref="F4:O4" si="3">F3*Gfuel</f>
        <v>46.199999999999996</v>
      </c>
      <c r="G4" s="6">
        <f t="shared" si="3"/>
        <v>58.8</v>
      </c>
      <c r="H4" s="6">
        <f t="shared" si="3"/>
        <v>71.399999999999991</v>
      </c>
      <c r="I4" s="6">
        <f t="shared" si="3"/>
        <v>84</v>
      </c>
      <c r="J4" s="6">
        <f t="shared" si="3"/>
        <v>96.6</v>
      </c>
      <c r="K4" s="6">
        <f t="shared" si="3"/>
        <v>109.2</v>
      </c>
      <c r="L4" s="6">
        <f t="shared" si="3"/>
        <v>121.8</v>
      </c>
      <c r="M4" s="6">
        <f t="shared" si="3"/>
        <v>130.19999999999999</v>
      </c>
      <c r="N4" s="6">
        <f t="shared" si="3"/>
        <v>138.6</v>
      </c>
      <c r="O4" s="6">
        <f t="shared" si="3"/>
        <v>147</v>
      </c>
      <c r="P4" s="6">
        <f t="shared" ref="P4" si="4">P3*Gfuel</f>
        <v>158.76</v>
      </c>
      <c r="Q4" s="3"/>
      <c r="R4" s="3"/>
    </row>
    <row r="5" spans="1:22" x14ac:dyDescent="0.2">
      <c r="B5" s="5" t="s">
        <v>1</v>
      </c>
      <c r="C5" s="8">
        <f t="shared" ref="C5:P5" si="5">C4*hfuel</f>
        <v>22.091999999999999</v>
      </c>
      <c r="D5" s="8">
        <f t="shared" si="5"/>
        <v>55.23</v>
      </c>
      <c r="E5" s="8">
        <f t="shared" si="5"/>
        <v>88.367999999999995</v>
      </c>
      <c r="F5" s="8">
        <f t="shared" si="5"/>
        <v>121.50599999999999</v>
      </c>
      <c r="G5" s="8">
        <f t="shared" si="5"/>
        <v>154.64399999999998</v>
      </c>
      <c r="H5" s="8">
        <f t="shared" si="5"/>
        <v>187.78199999999998</v>
      </c>
      <c r="I5" s="8">
        <f t="shared" si="5"/>
        <v>220.92</v>
      </c>
      <c r="J5" s="8">
        <f t="shared" si="5"/>
        <v>254.05799999999996</v>
      </c>
      <c r="K5" s="8">
        <f t="shared" si="5"/>
        <v>287.19599999999997</v>
      </c>
      <c r="L5" s="8">
        <f t="shared" si="5"/>
        <v>320.334</v>
      </c>
      <c r="M5" s="8">
        <f t="shared" si="5"/>
        <v>342.42599999999993</v>
      </c>
      <c r="N5" s="8">
        <f t="shared" si="5"/>
        <v>364.51799999999997</v>
      </c>
      <c r="O5" s="8">
        <f t="shared" si="5"/>
        <v>386.60999999999996</v>
      </c>
      <c r="P5" s="8">
        <f t="shared" si="5"/>
        <v>417.53879999999998</v>
      </c>
      <c r="Q5" s="3"/>
      <c r="R5" s="3"/>
    </row>
    <row r="6" spans="1:22" ht="18" customHeight="1" x14ac:dyDescent="0.2">
      <c r="A6" s="4" t="s">
        <v>40</v>
      </c>
      <c r="D6" s="3"/>
      <c r="E6" s="63" t="s">
        <v>4</v>
      </c>
      <c r="F6" s="63"/>
      <c r="G6" s="63"/>
      <c r="H6" s="63"/>
      <c r="I6" s="52">
        <v>0.84</v>
      </c>
      <c r="K6" s="63" t="s">
        <v>49</v>
      </c>
      <c r="L6" s="63"/>
      <c r="M6" s="53">
        <v>3.2</v>
      </c>
      <c r="N6" s="9"/>
      <c r="O6" s="9"/>
      <c r="P6" s="9"/>
      <c r="Q6" s="9"/>
      <c r="R6" s="7"/>
    </row>
    <row r="7" spans="1:22" x14ac:dyDescent="0.2">
      <c r="B7" s="5" t="s">
        <v>5</v>
      </c>
      <c r="C7" s="5">
        <v>10</v>
      </c>
      <c r="D7" s="5">
        <f t="shared" ref="D7" si="6">C7+15</f>
        <v>25</v>
      </c>
      <c r="E7" s="5">
        <f t="shared" ref="E7" si="7">D7+15</f>
        <v>40</v>
      </c>
      <c r="F7" s="5">
        <f>E7+15</f>
        <v>55</v>
      </c>
      <c r="G7" s="5">
        <f t="shared" ref="G7" si="8">F7+15</f>
        <v>70</v>
      </c>
      <c r="H7" s="5">
        <f t="shared" ref="H7" si="9">G7+15</f>
        <v>85</v>
      </c>
      <c r="I7" s="5">
        <f t="shared" ref="I7" si="10">H7+15</f>
        <v>100</v>
      </c>
      <c r="J7" s="3"/>
      <c r="K7" s="3"/>
      <c r="L7" s="7"/>
      <c r="M7" s="7"/>
      <c r="N7" s="7"/>
      <c r="O7" s="7"/>
      <c r="P7" s="7"/>
      <c r="Q7" s="7"/>
      <c r="R7" s="7"/>
    </row>
    <row r="8" spans="1:22" x14ac:dyDescent="0.2">
      <c r="B8" s="5" t="s">
        <v>0</v>
      </c>
      <c r="C8" s="6">
        <f>C7*Gfuel</f>
        <v>8.4</v>
      </c>
      <c r="D8" s="6">
        <f t="shared" ref="D8:E8" si="11">D7*Gfuel</f>
        <v>21</v>
      </c>
      <c r="E8" s="6">
        <f t="shared" si="11"/>
        <v>33.6</v>
      </c>
      <c r="F8" s="6">
        <f>F7*Gfuel</f>
        <v>46.199999999999996</v>
      </c>
      <c r="G8" s="6">
        <f>G7*Gfuel</f>
        <v>58.8</v>
      </c>
      <c r="H8" s="6">
        <f>H7*Gfuel</f>
        <v>71.399999999999991</v>
      </c>
      <c r="I8" s="6">
        <f>I7*Gfuel</f>
        <v>84</v>
      </c>
      <c r="J8" s="3"/>
      <c r="K8" s="3"/>
      <c r="L8" s="7"/>
      <c r="M8" s="7"/>
      <c r="N8" s="7"/>
      <c r="O8" s="7"/>
      <c r="P8" s="7"/>
      <c r="Q8" s="7"/>
      <c r="R8" s="7"/>
    </row>
    <row r="9" spans="1:22" x14ac:dyDescent="0.2">
      <c r="B9" s="5" t="s">
        <v>1</v>
      </c>
      <c r="C9" s="8">
        <f>C8*M6</f>
        <v>26.880000000000003</v>
      </c>
      <c r="D9" s="8">
        <f>D8*M6</f>
        <v>67.2</v>
      </c>
      <c r="E9" s="8">
        <f>E8*M6</f>
        <v>107.52000000000001</v>
      </c>
      <c r="F9" s="8">
        <f>F8*M6</f>
        <v>147.84</v>
      </c>
      <c r="G9" s="8">
        <f>G8*M6</f>
        <v>188.16</v>
      </c>
      <c r="H9" s="8">
        <f>H8*M6</f>
        <v>228.48</v>
      </c>
      <c r="I9" s="8">
        <f>I8*M6</f>
        <v>268.8</v>
      </c>
      <c r="J9" s="3"/>
      <c r="K9" s="3"/>
      <c r="L9" s="7"/>
      <c r="M9" s="7"/>
      <c r="N9" s="7"/>
      <c r="O9" s="7"/>
      <c r="P9" s="7"/>
      <c r="Q9" s="7"/>
      <c r="R9" s="7"/>
    </row>
    <row r="10" spans="1:22" x14ac:dyDescent="0.2">
      <c r="B10" s="3"/>
      <c r="C10" s="3"/>
      <c r="D10" s="3"/>
      <c r="E10" s="49"/>
      <c r="F10" s="49"/>
      <c r="G10" s="49"/>
      <c r="H10" s="49"/>
      <c r="I10" s="3"/>
      <c r="J10" s="3"/>
      <c r="K10" s="3"/>
      <c r="L10" s="3"/>
      <c r="M10" s="3"/>
      <c r="N10" s="3"/>
      <c r="O10" s="3"/>
      <c r="P10" s="3"/>
      <c r="Q10" s="3"/>
      <c r="R10" s="9"/>
    </row>
    <row r="11" spans="1:22" ht="18" x14ac:dyDescent="0.2">
      <c r="A11" s="43" t="s">
        <v>51</v>
      </c>
      <c r="D11" s="3"/>
      <c r="E11" s="50" t="s">
        <v>52</v>
      </c>
      <c r="F11" s="50"/>
      <c r="G11" s="53">
        <v>0.6</v>
      </c>
      <c r="H11" s="46" t="s">
        <v>56</v>
      </c>
      <c r="I11" s="3"/>
      <c r="J11" s="53">
        <v>1</v>
      </c>
      <c r="K11" s="47" t="s">
        <v>35</v>
      </c>
      <c r="L11" s="3"/>
      <c r="M11" s="53">
        <v>3.89</v>
      </c>
      <c r="N11" s="40" t="s">
        <v>32</v>
      </c>
      <c r="O11" s="3"/>
      <c r="P11" s="53">
        <v>4.54</v>
      </c>
      <c r="R11" s="3"/>
    </row>
    <row r="12" spans="1:22" x14ac:dyDescent="0.2">
      <c r="B12" s="5" t="s">
        <v>53</v>
      </c>
      <c r="C12" s="6">
        <v>5</v>
      </c>
      <c r="D12" s="6">
        <f>C12+5</f>
        <v>10</v>
      </c>
      <c r="E12" s="6">
        <f>D12+5</f>
        <v>15</v>
      </c>
      <c r="F12" s="6">
        <f>E12+5</f>
        <v>20</v>
      </c>
      <c r="G12" s="6">
        <f>F12+5</f>
        <v>25</v>
      </c>
      <c r="H12" s="6">
        <f>G12+5</f>
        <v>30</v>
      </c>
      <c r="I12" s="5" t="s">
        <v>55</v>
      </c>
      <c r="J12" s="6">
        <v>5</v>
      </c>
      <c r="K12" s="6">
        <f>J12+5</f>
        <v>10</v>
      </c>
      <c r="L12" s="6">
        <f>K12+5</f>
        <v>15</v>
      </c>
      <c r="M12" s="6">
        <f>L12+5</f>
        <v>20</v>
      </c>
      <c r="N12" s="6">
        <f>M12+5</f>
        <v>25</v>
      </c>
      <c r="O12" s="6">
        <f>N12+5</f>
        <v>30</v>
      </c>
      <c r="P12" s="6">
        <f>O12+15</f>
        <v>45</v>
      </c>
      <c r="Q12" s="7"/>
      <c r="R12" s="7"/>
      <c r="S12" s="10"/>
      <c r="T12" s="10"/>
      <c r="U12" s="10"/>
      <c r="V12" s="10"/>
    </row>
    <row r="13" spans="1:22" x14ac:dyDescent="0.2">
      <c r="B13" s="5" t="s">
        <v>1</v>
      </c>
      <c r="C13" s="8">
        <f>C12*hgepäck</f>
        <v>3</v>
      </c>
      <c r="D13" s="8">
        <f t="shared" ref="D13:E13" si="12">D12*hgepäck</f>
        <v>6</v>
      </c>
      <c r="E13" s="8">
        <f t="shared" si="12"/>
        <v>9</v>
      </c>
      <c r="F13" s="8">
        <f>F12*hgepäck</f>
        <v>12</v>
      </c>
      <c r="G13" s="8">
        <f>G12*hgepäck</f>
        <v>15</v>
      </c>
      <c r="H13" s="8">
        <f>H12*hgepäck</f>
        <v>18</v>
      </c>
      <c r="I13" s="5" t="s">
        <v>1</v>
      </c>
      <c r="J13" s="8">
        <f t="shared" ref="J13:P13" si="13">J12*extbaggfwd</f>
        <v>19.45</v>
      </c>
      <c r="K13" s="8">
        <f t="shared" si="13"/>
        <v>38.9</v>
      </c>
      <c r="L13" s="8">
        <f t="shared" si="13"/>
        <v>58.35</v>
      </c>
      <c r="M13" s="8">
        <f t="shared" si="13"/>
        <v>77.8</v>
      </c>
      <c r="N13" s="8">
        <f t="shared" si="13"/>
        <v>97.25</v>
      </c>
      <c r="O13" s="8">
        <f t="shared" si="13"/>
        <v>116.7</v>
      </c>
      <c r="P13" s="8">
        <f t="shared" si="13"/>
        <v>175.05</v>
      </c>
      <c r="Q13" s="9">
        <f>Q12*hgepäck</f>
        <v>0</v>
      </c>
      <c r="R13" s="9">
        <f>R12*hgepäck</f>
        <v>0</v>
      </c>
      <c r="S13" s="11"/>
      <c r="T13" s="11"/>
      <c r="U13" s="11"/>
      <c r="V13" s="11"/>
    </row>
    <row r="14" spans="1:22" ht="18" x14ac:dyDescent="0.2">
      <c r="A14" s="4" t="s">
        <v>20</v>
      </c>
      <c r="E14" s="63" t="s">
        <v>7</v>
      </c>
      <c r="F14" s="63"/>
      <c r="G14" s="63"/>
      <c r="H14" s="63"/>
      <c r="I14" s="53">
        <v>2.2999999999999998</v>
      </c>
    </row>
    <row r="15" spans="1:22" x14ac:dyDescent="0.2">
      <c r="B15" s="5" t="s">
        <v>0</v>
      </c>
      <c r="C15" s="12" t="s">
        <v>18</v>
      </c>
      <c r="D15" s="6">
        <f>C15+15</f>
        <v>15</v>
      </c>
      <c r="E15" s="6">
        <f t="shared" ref="E15" si="14">D15+15</f>
        <v>30</v>
      </c>
      <c r="F15" s="6">
        <f t="shared" ref="F15:P15" si="15">E15+15</f>
        <v>45</v>
      </c>
      <c r="G15" s="6">
        <f t="shared" si="15"/>
        <v>60</v>
      </c>
      <c r="H15" s="6">
        <f t="shared" si="15"/>
        <v>75</v>
      </c>
      <c r="I15" s="6">
        <f t="shared" si="15"/>
        <v>90</v>
      </c>
      <c r="J15" s="6">
        <f t="shared" si="15"/>
        <v>105</v>
      </c>
      <c r="K15" s="6">
        <f t="shared" si="15"/>
        <v>120</v>
      </c>
      <c r="L15" s="6">
        <f t="shared" si="15"/>
        <v>135</v>
      </c>
      <c r="M15" s="6">
        <f t="shared" si="15"/>
        <v>150</v>
      </c>
      <c r="N15" s="6">
        <f t="shared" si="15"/>
        <v>165</v>
      </c>
      <c r="O15" s="6">
        <f t="shared" si="15"/>
        <v>180</v>
      </c>
      <c r="P15" s="6">
        <f t="shared" si="15"/>
        <v>195</v>
      </c>
      <c r="Q15" s="3"/>
      <c r="R15" s="3"/>
      <c r="S15" s="10"/>
      <c r="T15" s="10"/>
      <c r="U15" s="10"/>
      <c r="V15" s="10"/>
    </row>
    <row r="16" spans="1:22" x14ac:dyDescent="0.2">
      <c r="B16" s="5" t="s">
        <v>1</v>
      </c>
      <c r="C16" s="13" t="s">
        <v>19</v>
      </c>
      <c r="D16" s="8">
        <f>D15*hbesatzung</f>
        <v>34.5</v>
      </c>
      <c r="E16" s="8">
        <f t="shared" ref="E16" si="16">E15*hbesatzung</f>
        <v>69</v>
      </c>
      <c r="F16" s="8">
        <f t="shared" ref="F16:O16" si="17">F15*hbesatzung</f>
        <v>103.49999999999999</v>
      </c>
      <c r="G16" s="8">
        <f>G15*hbesatzung</f>
        <v>138</v>
      </c>
      <c r="H16" s="8">
        <f t="shared" si="17"/>
        <v>172.5</v>
      </c>
      <c r="I16" s="8">
        <f t="shared" si="17"/>
        <v>206.99999999999997</v>
      </c>
      <c r="J16" s="8">
        <f t="shared" si="17"/>
        <v>241.49999999999997</v>
      </c>
      <c r="K16" s="8">
        <f t="shared" si="17"/>
        <v>276</v>
      </c>
      <c r="L16" s="8">
        <f t="shared" si="17"/>
        <v>310.5</v>
      </c>
      <c r="M16" s="8">
        <f t="shared" si="17"/>
        <v>345</v>
      </c>
      <c r="N16" s="8">
        <f t="shared" si="17"/>
        <v>379.49999999999994</v>
      </c>
      <c r="O16" s="8">
        <f t="shared" si="17"/>
        <v>413.99999999999994</v>
      </c>
      <c r="P16" s="8">
        <f>P15*hbesatzung</f>
        <v>448.49999999999994</v>
      </c>
      <c r="Q16" s="3"/>
      <c r="R16" s="3"/>
      <c r="S16" s="11"/>
      <c r="T16" s="11"/>
      <c r="U16" s="11"/>
      <c r="V16" s="11"/>
    </row>
    <row r="18" spans="1:22" ht="18" x14ac:dyDescent="0.2">
      <c r="A18" s="4" t="s">
        <v>21</v>
      </c>
      <c r="D18" s="3"/>
      <c r="E18" s="63" t="s">
        <v>7</v>
      </c>
      <c r="F18" s="63"/>
      <c r="G18" s="63"/>
      <c r="H18" s="63"/>
      <c r="I18" s="53">
        <v>3.25</v>
      </c>
      <c r="K18" s="3"/>
      <c r="L18" s="3"/>
      <c r="M18" s="3"/>
    </row>
    <row r="19" spans="1:22" x14ac:dyDescent="0.2">
      <c r="B19" s="5" t="s">
        <v>0</v>
      </c>
      <c r="C19" s="12" t="s">
        <v>18</v>
      </c>
      <c r="D19" s="6">
        <f>C19+15</f>
        <v>15</v>
      </c>
      <c r="E19" s="6">
        <f t="shared" ref="E19" si="18">D19+15</f>
        <v>30</v>
      </c>
      <c r="F19" s="6">
        <f t="shared" ref="F19:P19" si="19">E19+15</f>
        <v>45</v>
      </c>
      <c r="G19" s="6">
        <f t="shared" si="19"/>
        <v>60</v>
      </c>
      <c r="H19" s="6">
        <f t="shared" si="19"/>
        <v>75</v>
      </c>
      <c r="I19" s="6">
        <f t="shared" si="19"/>
        <v>90</v>
      </c>
      <c r="J19" s="6">
        <f t="shared" si="19"/>
        <v>105</v>
      </c>
      <c r="K19" s="6">
        <f t="shared" si="19"/>
        <v>120</v>
      </c>
      <c r="L19" s="6">
        <f t="shared" si="19"/>
        <v>135</v>
      </c>
      <c r="M19" s="6">
        <f t="shared" si="19"/>
        <v>150</v>
      </c>
      <c r="N19" s="6">
        <f t="shared" si="19"/>
        <v>165</v>
      </c>
      <c r="O19" s="6">
        <f t="shared" si="19"/>
        <v>180</v>
      </c>
      <c r="P19" s="6">
        <f t="shared" si="19"/>
        <v>195</v>
      </c>
      <c r="Q19" s="3"/>
      <c r="R19" s="3"/>
      <c r="S19" s="10"/>
      <c r="T19" s="10"/>
      <c r="U19" s="10"/>
      <c r="V19" s="10"/>
    </row>
    <row r="20" spans="1:22" x14ac:dyDescent="0.2">
      <c r="B20" s="5" t="s">
        <v>1</v>
      </c>
      <c r="C20" s="13" t="s">
        <v>19</v>
      </c>
      <c r="D20" s="8">
        <f>D19*hpassagiere</f>
        <v>48.75</v>
      </c>
      <c r="E20" s="8">
        <f t="shared" ref="E20" si="20">E19*hpassagiere</f>
        <v>97.5</v>
      </c>
      <c r="F20" s="8">
        <f t="shared" ref="F20:P20" si="21">F19*hpassagiere</f>
        <v>146.25</v>
      </c>
      <c r="G20" s="8">
        <f t="shared" si="21"/>
        <v>195</v>
      </c>
      <c r="H20" s="8">
        <f t="shared" si="21"/>
        <v>243.75</v>
      </c>
      <c r="I20" s="8">
        <f t="shared" si="21"/>
        <v>292.5</v>
      </c>
      <c r="J20" s="8">
        <f t="shared" si="21"/>
        <v>341.25</v>
      </c>
      <c r="K20" s="8">
        <f t="shared" si="21"/>
        <v>390</v>
      </c>
      <c r="L20" s="8">
        <f t="shared" si="21"/>
        <v>438.75</v>
      </c>
      <c r="M20" s="8">
        <f t="shared" si="21"/>
        <v>487.5</v>
      </c>
      <c r="N20" s="8">
        <f t="shared" si="21"/>
        <v>536.25</v>
      </c>
      <c r="O20" s="8">
        <f t="shared" si="21"/>
        <v>585</v>
      </c>
      <c r="P20" s="8">
        <f t="shared" si="21"/>
        <v>633.75</v>
      </c>
      <c r="Q20" s="3"/>
      <c r="R20" s="3"/>
      <c r="S20" s="11"/>
      <c r="T20" s="11"/>
      <c r="U20" s="11"/>
      <c r="V20" s="11"/>
    </row>
    <row r="21" spans="1:22" ht="13.5" thickBot="1" x14ac:dyDescent="0.25"/>
    <row r="22" spans="1:22" ht="18.75" thickTop="1" x14ac:dyDescent="0.2">
      <c r="A22" s="4" t="s">
        <v>8</v>
      </c>
      <c r="K22" s="25" t="s">
        <v>27</v>
      </c>
      <c r="O22" s="22" t="s">
        <v>24</v>
      </c>
      <c r="P22" s="23" t="s">
        <v>25</v>
      </c>
      <c r="Q22" s="24" t="s">
        <v>26</v>
      </c>
      <c r="R22" s="23" t="s">
        <v>5</v>
      </c>
    </row>
    <row r="23" spans="1:22" ht="15" x14ac:dyDescent="0.2">
      <c r="A23" s="21" t="s">
        <v>59</v>
      </c>
      <c r="O23" s="60">
        <v>189</v>
      </c>
      <c r="P23" s="58">
        <f>SUM(O23*0.2641721)</f>
        <v>49.928526900000001</v>
      </c>
      <c r="Q23" s="60">
        <v>49</v>
      </c>
      <c r="R23" s="58">
        <f>SUM(Q23*3.78541)</f>
        <v>185.48509000000001</v>
      </c>
    </row>
    <row r="24" spans="1:22" ht="13.5" thickBot="1" x14ac:dyDescent="0.25">
      <c r="O24" s="61"/>
      <c r="P24" s="59"/>
      <c r="Q24" s="61"/>
      <c r="R24" s="59"/>
    </row>
    <row r="25" spans="1:22" ht="18.75" thickTop="1" x14ac:dyDescent="0.2">
      <c r="A25" s="4" t="s">
        <v>12</v>
      </c>
      <c r="C25" s="3"/>
      <c r="D25" s="33" t="s">
        <v>43</v>
      </c>
      <c r="E25" s="33"/>
      <c r="F25" s="33"/>
      <c r="G25" s="33"/>
      <c r="H25" s="31"/>
      <c r="J25" s="33" t="s">
        <v>44</v>
      </c>
      <c r="K25" s="31"/>
      <c r="L25" s="31"/>
      <c r="M25" s="32"/>
      <c r="N25" s="32"/>
      <c r="O25" s="32"/>
      <c r="P25" s="32"/>
    </row>
    <row r="26" spans="1:22" ht="15" customHeight="1" x14ac:dyDescent="0.2">
      <c r="A26" s="67" t="s">
        <v>36</v>
      </c>
      <c r="B26" s="67"/>
      <c r="C26" s="14" t="s">
        <v>11</v>
      </c>
      <c r="D26" s="66" t="s">
        <v>42</v>
      </c>
      <c r="E26" s="66"/>
      <c r="F26" s="66" t="s">
        <v>41</v>
      </c>
      <c r="G26" s="66"/>
      <c r="H26" s="14"/>
      <c r="I26" s="34"/>
      <c r="J26" s="26"/>
      <c r="K26" s="14"/>
      <c r="L26" s="27"/>
      <c r="M26" s="26"/>
      <c r="N26" s="27" t="s">
        <v>45</v>
      </c>
      <c r="P26" s="27" t="s">
        <v>46</v>
      </c>
      <c r="Q26" s="14" t="s">
        <v>10</v>
      </c>
      <c r="R26" s="62" t="s">
        <v>47</v>
      </c>
      <c r="S26" s="62"/>
      <c r="T26" s="2"/>
      <c r="U26" s="62"/>
      <c r="V26" s="62"/>
    </row>
    <row r="27" spans="1:22" ht="18" customHeight="1" x14ac:dyDescent="0.2">
      <c r="A27" s="14"/>
      <c r="B27" s="64" t="s">
        <v>22</v>
      </c>
      <c r="C27" s="65"/>
      <c r="D27" s="68">
        <v>189</v>
      </c>
      <c r="E27" s="69"/>
      <c r="F27" s="68">
        <v>10</v>
      </c>
      <c r="G27" s="69"/>
      <c r="H27" s="30"/>
      <c r="I27" s="35"/>
      <c r="J27" s="39"/>
      <c r="K27" s="35"/>
      <c r="L27" s="14"/>
      <c r="M27" s="14"/>
      <c r="N27" s="14" t="s">
        <v>29</v>
      </c>
      <c r="O27" s="14"/>
      <c r="P27" s="14" t="s">
        <v>29</v>
      </c>
      <c r="Q27" s="14"/>
      <c r="R27" s="62" t="s">
        <v>29</v>
      </c>
      <c r="S27" s="62"/>
      <c r="T27" s="2"/>
      <c r="U27" s="14"/>
      <c r="V27" s="14"/>
    </row>
    <row r="28" spans="1:22" ht="18" customHeight="1" x14ac:dyDescent="0.2">
      <c r="A28" s="14"/>
      <c r="B28" s="64"/>
      <c r="C28" s="65"/>
      <c r="D28" s="70"/>
      <c r="E28" s="71"/>
      <c r="F28" s="70"/>
      <c r="G28" s="71"/>
      <c r="H28" s="30"/>
      <c r="I28" s="36"/>
      <c r="J28" s="35"/>
      <c r="K28" s="35"/>
      <c r="L28" s="14"/>
      <c r="M28" s="14"/>
      <c r="N28" s="14"/>
      <c r="O28" s="14"/>
      <c r="P28" s="14"/>
      <c r="Q28" s="14"/>
      <c r="R28" s="14"/>
      <c r="S28" s="14"/>
      <c r="T28" s="2"/>
      <c r="U28" s="14"/>
      <c r="V28" s="14"/>
    </row>
    <row r="29" spans="1:22" ht="12.75" customHeight="1" x14ac:dyDescent="0.2">
      <c r="A29" s="91">
        <v>1442.5</v>
      </c>
      <c r="B29" s="92"/>
      <c r="C29" s="83" t="s">
        <v>11</v>
      </c>
      <c r="D29" s="100">
        <f>D27*Gfuel</f>
        <v>158.76</v>
      </c>
      <c r="E29" s="101"/>
      <c r="F29" s="100">
        <f>F27*Gfuel</f>
        <v>8.4</v>
      </c>
      <c r="G29" s="101"/>
      <c r="H29" s="83"/>
      <c r="I29" s="56">
        <v>0</v>
      </c>
      <c r="J29" s="56">
        <v>30</v>
      </c>
      <c r="K29" s="84">
        <v>10</v>
      </c>
      <c r="L29" s="84">
        <v>5</v>
      </c>
      <c r="M29" s="29"/>
      <c r="N29" s="88">
        <v>150</v>
      </c>
      <c r="O29" s="29"/>
      <c r="P29" s="56">
        <v>60</v>
      </c>
      <c r="Q29" s="83" t="s">
        <v>10</v>
      </c>
      <c r="R29" s="77">
        <f>A29+D29+I29+J29+K29+L29+N29+P29+F29</f>
        <v>1864.66</v>
      </c>
      <c r="S29" s="78"/>
      <c r="T29" s="81"/>
      <c r="U29" s="82"/>
      <c r="V29" s="3"/>
    </row>
    <row r="30" spans="1:22" ht="12.75" customHeight="1" x14ac:dyDescent="0.2">
      <c r="A30" s="93"/>
      <c r="B30" s="94"/>
      <c r="C30" s="83"/>
      <c r="D30" s="102"/>
      <c r="E30" s="103"/>
      <c r="F30" s="102"/>
      <c r="G30" s="103"/>
      <c r="H30" s="83"/>
      <c r="I30" s="57"/>
      <c r="J30" s="57"/>
      <c r="K30" s="85"/>
      <c r="L30" s="85"/>
      <c r="M30" s="29"/>
      <c r="N30" s="89"/>
      <c r="O30" s="29"/>
      <c r="P30" s="57"/>
      <c r="Q30" s="83"/>
      <c r="R30" s="79"/>
      <c r="S30" s="80"/>
      <c r="T30" s="81"/>
      <c r="U30" s="82"/>
      <c r="V30" s="3"/>
    </row>
    <row r="31" spans="1:22" ht="12.75" customHeight="1" x14ac:dyDescent="0.2">
      <c r="O31" s="28"/>
      <c r="P31" s="54" t="s">
        <v>28</v>
      </c>
      <c r="Q31" s="76" t="s">
        <v>15</v>
      </c>
      <c r="R31" s="77">
        <v>1900</v>
      </c>
      <c r="S31" s="78"/>
    </row>
    <row r="32" spans="1:22" ht="12.75" customHeight="1" x14ac:dyDescent="0.2">
      <c r="O32" s="28"/>
      <c r="P32" s="55"/>
      <c r="Q32" s="76"/>
      <c r="R32" s="79"/>
      <c r="S32" s="80"/>
    </row>
    <row r="33" spans="1:19" ht="18" x14ac:dyDescent="0.2">
      <c r="A33" s="4" t="s">
        <v>13</v>
      </c>
      <c r="C33" s="3"/>
      <c r="D33" s="3"/>
      <c r="E33" s="90"/>
      <c r="F33" s="90"/>
      <c r="G33" s="90"/>
      <c r="H33" s="90"/>
      <c r="I33" s="90"/>
      <c r="J33" s="90"/>
      <c r="K33" s="90"/>
      <c r="L33" s="90"/>
      <c r="M33" s="90"/>
      <c r="N33" s="90"/>
      <c r="O33" s="90"/>
      <c r="P33" s="90"/>
    </row>
    <row r="34" spans="1:19" ht="15" x14ac:dyDescent="0.2">
      <c r="A34" s="67" t="s">
        <v>37</v>
      </c>
      <c r="B34" s="67"/>
      <c r="C34" s="14" t="s">
        <v>11</v>
      </c>
      <c r="D34" s="66" t="s">
        <v>57</v>
      </c>
      <c r="E34" s="66"/>
      <c r="F34" s="66" t="s">
        <v>58</v>
      </c>
      <c r="G34" s="66"/>
      <c r="H34" s="14"/>
      <c r="I34" s="37"/>
      <c r="J34" s="37"/>
      <c r="K34" s="14"/>
      <c r="M34" s="37"/>
      <c r="N34" s="41" t="s">
        <v>31</v>
      </c>
      <c r="P34" s="41" t="s">
        <v>30</v>
      </c>
      <c r="Q34" s="14" t="s">
        <v>10</v>
      </c>
      <c r="R34" s="128" t="s">
        <v>14</v>
      </c>
      <c r="S34" s="128"/>
    </row>
    <row r="35" spans="1:19" ht="12.75" customHeight="1" x14ac:dyDescent="0.2">
      <c r="A35" s="95">
        <v>3456.23</v>
      </c>
      <c r="B35" s="96"/>
      <c r="C35" s="99" t="s">
        <v>11</v>
      </c>
      <c r="D35" s="109">
        <f>D29*hfuel</f>
        <v>417.53879999999998</v>
      </c>
      <c r="E35" s="110"/>
      <c r="F35" s="109">
        <f>F29*M6</f>
        <v>26.880000000000003</v>
      </c>
      <c r="G35" s="110"/>
      <c r="H35" s="83"/>
      <c r="I35" s="74">
        <f>I29*hgepäck</f>
        <v>0</v>
      </c>
      <c r="J35" s="72">
        <f>J29*hebeltube*1.1</f>
        <v>33</v>
      </c>
      <c r="K35" s="72">
        <f>K29*extbaggfwd</f>
        <v>38.9</v>
      </c>
      <c r="L35" s="72">
        <f>L29*extbagaft</f>
        <v>22.7</v>
      </c>
      <c r="M35" s="42"/>
      <c r="N35" s="86">
        <f>N29*hbesatzung</f>
        <v>345</v>
      </c>
      <c r="O35" s="38"/>
      <c r="P35" s="86">
        <f>P29*hpassagiere</f>
        <v>195</v>
      </c>
      <c r="Q35" s="137" t="s">
        <v>10</v>
      </c>
      <c r="R35" s="135">
        <f>A35+D35+I35+J35+K35+L35+N35+P35+F35</f>
        <v>4535.2488000000003</v>
      </c>
      <c r="S35" s="119"/>
    </row>
    <row r="36" spans="1:19" ht="12.75" customHeight="1" x14ac:dyDescent="0.2">
      <c r="A36" s="97"/>
      <c r="B36" s="98"/>
      <c r="C36" s="99"/>
      <c r="D36" s="111"/>
      <c r="E36" s="112"/>
      <c r="F36" s="111"/>
      <c r="G36" s="112"/>
      <c r="H36" s="83"/>
      <c r="I36" s="75"/>
      <c r="J36" s="73"/>
      <c r="K36" s="73"/>
      <c r="L36" s="73"/>
      <c r="M36" s="42"/>
      <c r="N36" s="87"/>
      <c r="O36" s="38"/>
      <c r="P36" s="87"/>
      <c r="Q36" s="137"/>
      <c r="R36" s="136"/>
      <c r="S36" s="121"/>
    </row>
    <row r="37" spans="1:19" ht="13.5" thickBot="1" x14ac:dyDescent="0.25"/>
    <row r="38" spans="1:19" ht="19.5" thickTop="1" thickBot="1" x14ac:dyDescent="0.25">
      <c r="A38" s="4" t="s">
        <v>48</v>
      </c>
      <c r="C38" s="3"/>
      <c r="D38" s="3"/>
      <c r="E38" s="51"/>
      <c r="F38" s="51"/>
      <c r="G38" s="51"/>
      <c r="H38" s="51"/>
      <c r="I38" s="51"/>
      <c r="J38" s="51"/>
      <c r="K38" s="51"/>
      <c r="L38" s="51"/>
      <c r="M38" s="51"/>
      <c r="N38" s="51"/>
      <c r="O38" s="51"/>
      <c r="P38" s="51"/>
      <c r="R38" s="129" t="s">
        <v>33</v>
      </c>
      <c r="S38" s="130"/>
    </row>
    <row r="39" spans="1:19" ht="18" customHeight="1" thickTop="1" thickBot="1" x14ac:dyDescent="0.25">
      <c r="R39" s="131">
        <f>SUM(A29,I29,J29,K29,L29,N29,P29)</f>
        <v>1697.5</v>
      </c>
      <c r="S39" s="132"/>
    </row>
    <row r="40" spans="1:19" ht="15" customHeight="1" thickTop="1" thickBot="1" x14ac:dyDescent="0.25">
      <c r="A40" s="104">
        <v>2.3570000000000002</v>
      </c>
      <c r="B40" s="105"/>
      <c r="C40" s="108" t="s">
        <v>15</v>
      </c>
      <c r="D40" s="113" t="s">
        <v>54</v>
      </c>
      <c r="E40" s="113"/>
      <c r="F40" s="113"/>
      <c r="G40" s="48"/>
      <c r="H40" s="62" t="s">
        <v>10</v>
      </c>
      <c r="I40" s="128" t="s">
        <v>14</v>
      </c>
      <c r="J40" s="128"/>
      <c r="K40" s="113" t="s">
        <v>10</v>
      </c>
      <c r="L40" s="104">
        <f>R35/R29</f>
        <v>2.4322121995430801</v>
      </c>
      <c r="M40" s="105"/>
      <c r="N40" s="76" t="s">
        <v>15</v>
      </c>
      <c r="O40" s="104">
        <v>2.48</v>
      </c>
      <c r="P40" s="105"/>
      <c r="R40" s="44" t="s">
        <v>34</v>
      </c>
      <c r="S40" s="45"/>
    </row>
    <row r="41" spans="1:19" ht="15" customHeight="1" thickTop="1" thickBot="1" x14ac:dyDescent="0.25">
      <c r="A41" s="106"/>
      <c r="B41" s="107"/>
      <c r="C41" s="108"/>
      <c r="D41" s="113"/>
      <c r="E41" s="113"/>
      <c r="F41" s="113"/>
      <c r="G41" s="48"/>
      <c r="H41" s="62"/>
      <c r="I41" s="113" t="s">
        <v>9</v>
      </c>
      <c r="J41" s="113"/>
      <c r="K41" s="113"/>
      <c r="L41" s="106"/>
      <c r="M41" s="107"/>
      <c r="N41" s="76"/>
      <c r="O41" s="106"/>
      <c r="P41" s="107"/>
      <c r="R41" s="133">
        <f>SUM(A35,I35,J35,K35,L35,N35,P35)</f>
        <v>4090.83</v>
      </c>
      <c r="S41" s="134"/>
    </row>
    <row r="42" spans="1:19" ht="13.5" thickTop="1" x14ac:dyDescent="0.2"/>
    <row r="45" spans="1:19" ht="12.75" customHeight="1" x14ac:dyDescent="0.2">
      <c r="N45" s="122" t="s">
        <v>17</v>
      </c>
      <c r="O45" s="123"/>
      <c r="P45" s="126">
        <f>R29</f>
        <v>1864.66</v>
      </c>
      <c r="Q45" s="78"/>
    </row>
    <row r="46" spans="1:19" ht="12.75" customHeight="1" x14ac:dyDescent="0.2">
      <c r="N46" s="124"/>
      <c r="O46" s="125"/>
      <c r="P46" s="127"/>
      <c r="Q46" s="80"/>
    </row>
    <row r="47" spans="1:19" x14ac:dyDescent="0.2">
      <c r="N47" s="122" t="s">
        <v>16</v>
      </c>
      <c r="O47" s="123"/>
      <c r="P47" s="118">
        <f>R35</f>
        <v>4535.2488000000003</v>
      </c>
      <c r="Q47" s="119"/>
    </row>
    <row r="48" spans="1:19" x14ac:dyDescent="0.2">
      <c r="N48" s="124"/>
      <c r="O48" s="125"/>
      <c r="P48" s="120"/>
      <c r="Q48" s="121"/>
    </row>
    <row r="49" spans="14:17" x14ac:dyDescent="0.2">
      <c r="N49" s="122" t="s">
        <v>6</v>
      </c>
      <c r="O49" s="123"/>
      <c r="P49" s="114">
        <f>L40</f>
        <v>2.4322121995430801</v>
      </c>
      <c r="Q49" s="115"/>
    </row>
    <row r="50" spans="14:17" x14ac:dyDescent="0.2">
      <c r="N50" s="124"/>
      <c r="O50" s="125"/>
      <c r="P50" s="116"/>
      <c r="Q50" s="117"/>
    </row>
  </sheetData>
  <sheetProtection password="C504" sheet="1" objects="1" scenarios="1"/>
  <mergeCells count="73">
    <mergeCell ref="R34:S34"/>
    <mergeCell ref="P35:P36"/>
    <mergeCell ref="R38:S38"/>
    <mergeCell ref="R39:S39"/>
    <mergeCell ref="R41:S41"/>
    <mergeCell ref="R35:S36"/>
    <mergeCell ref="O40:P41"/>
    <mergeCell ref="Q35:Q36"/>
    <mergeCell ref="K40:K41"/>
    <mergeCell ref="L40:M41"/>
    <mergeCell ref="N49:O50"/>
    <mergeCell ref="I40:J40"/>
    <mergeCell ref="H40:H41"/>
    <mergeCell ref="N40:N41"/>
    <mergeCell ref="P49:Q50"/>
    <mergeCell ref="P47:Q48"/>
    <mergeCell ref="N47:O48"/>
    <mergeCell ref="N45:O46"/>
    <mergeCell ref="P45:Q46"/>
    <mergeCell ref="A40:B41"/>
    <mergeCell ref="C40:C41"/>
    <mergeCell ref="D35:E36"/>
    <mergeCell ref="H35:H36"/>
    <mergeCell ref="I41:J41"/>
    <mergeCell ref="F35:G36"/>
    <mergeCell ref="D40:F41"/>
    <mergeCell ref="K35:K36"/>
    <mergeCell ref="A29:B30"/>
    <mergeCell ref="A35:B36"/>
    <mergeCell ref="C35:C36"/>
    <mergeCell ref="A34:B34"/>
    <mergeCell ref="C29:C30"/>
    <mergeCell ref="D29:E30"/>
    <mergeCell ref="H29:H30"/>
    <mergeCell ref="I29:I30"/>
    <mergeCell ref="J29:J30"/>
    <mergeCell ref="F29:G30"/>
    <mergeCell ref="F34:G34"/>
    <mergeCell ref="L35:L36"/>
    <mergeCell ref="I35:I36"/>
    <mergeCell ref="J35:J36"/>
    <mergeCell ref="U26:V26"/>
    <mergeCell ref="Q31:Q32"/>
    <mergeCell ref="R31:S32"/>
    <mergeCell ref="R26:S26"/>
    <mergeCell ref="R29:S30"/>
    <mergeCell ref="T29:U30"/>
    <mergeCell ref="Q29:Q30"/>
    <mergeCell ref="K29:K30"/>
    <mergeCell ref="N35:N36"/>
    <mergeCell ref="N29:N30"/>
    <mergeCell ref="E33:P33"/>
    <mergeCell ref="D34:E34"/>
    <mergeCell ref="L29:L30"/>
    <mergeCell ref="E14:H14"/>
    <mergeCell ref="E18:H18"/>
    <mergeCell ref="O23:O24"/>
    <mergeCell ref="B27:C28"/>
    <mergeCell ref="K2:L2"/>
    <mergeCell ref="E2:H2"/>
    <mergeCell ref="D26:E26"/>
    <mergeCell ref="A26:B26"/>
    <mergeCell ref="D27:E28"/>
    <mergeCell ref="E6:H6"/>
    <mergeCell ref="K6:L6"/>
    <mergeCell ref="F26:G26"/>
    <mergeCell ref="F27:G28"/>
    <mergeCell ref="P31:P32"/>
    <mergeCell ref="P29:P30"/>
    <mergeCell ref="P23:P24"/>
    <mergeCell ref="Q23:Q24"/>
    <mergeCell ref="R23:R24"/>
    <mergeCell ref="R27:S27"/>
  </mergeCells>
  <phoneticPr fontId="0" type="noConversion"/>
  <conditionalFormatting sqref="O40">
    <cfRule type="cellIs" dxfId="5" priority="6" stopIfTrue="1" operator="notBetween">
      <formula>$A$40</formula>
      <formula>$O$40</formula>
    </cfRule>
  </conditionalFormatting>
  <conditionalFormatting sqref="R29:S30">
    <cfRule type="cellIs" dxfId="4" priority="7" stopIfTrue="1" operator="greaterThan">
      <formula>$R$31</formula>
    </cfRule>
  </conditionalFormatting>
  <conditionalFormatting sqref="L40:M41">
    <cfRule type="cellIs" dxfId="3" priority="4" operator="between">
      <formula>$A$40</formula>
      <formula>$O$40</formula>
    </cfRule>
    <cfRule type="cellIs" dxfId="2" priority="2" operator="lessThan">
      <formula>$A$40</formula>
    </cfRule>
    <cfRule type="cellIs" dxfId="1" priority="1" operator="greaterThan">
      <formula>$O$40</formula>
    </cfRule>
  </conditionalFormatting>
  <conditionalFormatting sqref="L43">
    <cfRule type="cellIs" dxfId="0" priority="3" operator="greaterThan">
      <formula>$O$40</formula>
    </cfRule>
  </conditionalFormatting>
  <pageMargins left="0.59055118110236227" right="0.38" top="0.39370078740157483" bottom="0.53" header="0.51181102362204722" footer="0.41"/>
  <pageSetup paperSize="9" scale="6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6"/>
  <sheetViews>
    <sheetView workbookViewId="0">
      <selection activeCell="C4" sqref="C4"/>
    </sheetView>
  </sheetViews>
  <sheetFormatPr baseColWidth="10" defaultRowHeight="12.75" x14ac:dyDescent="0.2"/>
  <cols>
    <col min="1" max="1" width="7.85546875" style="15" customWidth="1"/>
    <col min="2" max="16384" width="11.42578125" style="15"/>
  </cols>
  <sheetData>
    <row r="1" spans="2:3" x14ac:dyDescent="0.2">
      <c r="B1" s="138" t="s">
        <v>2</v>
      </c>
      <c r="C1" s="138"/>
    </row>
    <row r="2" spans="2:3" x14ac:dyDescent="0.2">
      <c r="B2" s="16" t="s">
        <v>0</v>
      </c>
      <c r="C2" s="16" t="s">
        <v>1</v>
      </c>
    </row>
    <row r="3" spans="2:3" x14ac:dyDescent="0.2">
      <c r="B3" s="17">
        <v>1510</v>
      </c>
      <c r="C3" s="18">
        <v>3559.07</v>
      </c>
    </row>
    <row r="4" spans="2:3" x14ac:dyDescent="0.2">
      <c r="B4" s="17">
        <v>1900</v>
      </c>
      <c r="C4" s="18">
        <v>4594.2</v>
      </c>
    </row>
    <row r="5" spans="2:3" x14ac:dyDescent="0.2">
      <c r="B5" s="17"/>
      <c r="C5" s="18"/>
    </row>
    <row r="6" spans="2:3" x14ac:dyDescent="0.2">
      <c r="B6" s="17"/>
    </row>
    <row r="7" spans="2:3" x14ac:dyDescent="0.2">
      <c r="B7" s="17"/>
      <c r="C7" s="18"/>
    </row>
    <row r="8" spans="2:3" x14ac:dyDescent="0.2">
      <c r="B8" s="138" t="s">
        <v>3</v>
      </c>
      <c r="C8" s="138"/>
    </row>
    <row r="9" spans="2:3" x14ac:dyDescent="0.2">
      <c r="B9" s="17">
        <v>1510</v>
      </c>
      <c r="C9" s="18">
        <v>3714.6</v>
      </c>
    </row>
    <row r="10" spans="2:3" x14ac:dyDescent="0.2">
      <c r="B10" s="17">
        <v>1700</v>
      </c>
      <c r="C10" s="18">
        <v>4216</v>
      </c>
    </row>
    <row r="11" spans="2:3" x14ac:dyDescent="0.2">
      <c r="B11" s="17">
        <v>1900</v>
      </c>
      <c r="C11" s="18">
        <v>4712</v>
      </c>
    </row>
    <row r="12" spans="2:3" x14ac:dyDescent="0.2">
      <c r="B12" s="17"/>
    </row>
    <row r="13" spans="2:3" x14ac:dyDescent="0.2">
      <c r="B13" s="138" t="s">
        <v>23</v>
      </c>
      <c r="C13" s="138"/>
    </row>
    <row r="14" spans="2:3" x14ac:dyDescent="0.2">
      <c r="B14" s="17">
        <v>1900</v>
      </c>
      <c r="C14" s="19">
        <v>4594.2</v>
      </c>
    </row>
    <row r="15" spans="2:3" x14ac:dyDescent="0.2">
      <c r="B15" s="17">
        <v>1900</v>
      </c>
      <c r="C15" s="19">
        <v>4712</v>
      </c>
    </row>
    <row r="16" spans="2:3" x14ac:dyDescent="0.2">
      <c r="B16" s="17"/>
    </row>
    <row r="17" spans="2:2" x14ac:dyDescent="0.2">
      <c r="B17" s="17"/>
    </row>
    <row r="18" spans="2:2" x14ac:dyDescent="0.2">
      <c r="B18" s="17"/>
    </row>
    <row r="19" spans="2:2" x14ac:dyDescent="0.2">
      <c r="B19" s="17"/>
    </row>
    <row r="20" spans="2:2" x14ac:dyDescent="0.2">
      <c r="B20" s="17"/>
    </row>
    <row r="21" spans="2:2" x14ac:dyDescent="0.2">
      <c r="B21" s="17"/>
    </row>
    <row r="22" spans="2:2" x14ac:dyDescent="0.2">
      <c r="B22" s="17"/>
    </row>
    <row r="23" spans="2:2" x14ac:dyDescent="0.2">
      <c r="B23" s="17"/>
    </row>
    <row r="24" spans="2:2" x14ac:dyDescent="0.2">
      <c r="B24" s="17"/>
    </row>
    <row r="25" spans="2:2" x14ac:dyDescent="0.2">
      <c r="B25" s="17"/>
    </row>
    <row r="26" spans="2:2" x14ac:dyDescent="0.2">
      <c r="B26" s="17"/>
    </row>
  </sheetData>
  <mergeCells count="3">
    <mergeCell ref="B1:C1"/>
    <mergeCell ref="B8:C8"/>
    <mergeCell ref="B13:C13"/>
  </mergeCells>
  <phoneticPr fontId="0" type="noConversion"/>
  <pageMargins left="0.59055118110236227" right="0.59055118110236227" top="0.59055118110236227" bottom="0.59055118110236227" header="0.51181102362204722" footer="0.51181102362204722"/>
  <pageSetup paperSize="9" orientation="portrait" r:id="rId1"/>
  <headerFooter alignWithMargins="0">
    <oddFooter>&amp;L&amp;8Markus Ley,
D-NY/S-V1&amp;C&amp;8&amp;F,&amp;A
Seite &amp;P von &amp;N&amp;R&amp;8Issue Date: &amp;D
Date of Revision: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12</vt:i4>
      </vt:variant>
    </vt:vector>
  </HeadingPairs>
  <TitlesOfParts>
    <vt:vector size="14" baseType="lpstr">
      <vt:lpstr>Eingabeversion</vt:lpstr>
      <vt:lpstr>Daten für Beladungsdiagramm</vt:lpstr>
      <vt:lpstr>Eingabeversion!Druckbereich</vt:lpstr>
      <vt:lpstr>extbagaft</vt:lpstr>
      <vt:lpstr>extbaggfwd</vt:lpstr>
      <vt:lpstr>Gfuel</vt:lpstr>
      <vt:lpstr>hbesatzung</vt:lpstr>
      <vt:lpstr>hebeldeice</vt:lpstr>
      <vt:lpstr>hebeltube</vt:lpstr>
      <vt:lpstr>hfuel</vt:lpstr>
      <vt:lpstr>hfuelwing</vt:lpstr>
      <vt:lpstr>hgepäck</vt:lpstr>
      <vt:lpstr>hpassagiere</vt:lpstr>
      <vt:lpstr>htube</vt:lpstr>
    </vt:vector>
  </TitlesOfParts>
  <Company>Ford Werke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mley2</dc:creator>
  <cp:lastModifiedBy>Customer</cp:lastModifiedBy>
  <cp:lastPrinted>2014-01-14T18:52:00Z</cp:lastPrinted>
  <dcterms:created xsi:type="dcterms:W3CDTF">1998-11-27T14:10:18Z</dcterms:created>
  <dcterms:modified xsi:type="dcterms:W3CDTF">2014-01-15T19:24:29Z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1867418869</vt:i4>
  </property>
  <property fmtid="{D5CDD505-2E9C-101B-9397-08002B2CF9AE}" pid="3" name="_EmailSubject">
    <vt:lpwstr>Flugvorbereitungsprogramm  D-EVSC</vt:lpwstr>
  </property>
  <property fmtid="{D5CDD505-2E9C-101B-9397-08002B2CF9AE}" pid="4" name="_AuthorEmail">
    <vt:lpwstr>mley2@ford.com</vt:lpwstr>
  </property>
  <property fmtid="{D5CDD505-2E9C-101B-9397-08002B2CF9AE}" pid="5" name="_AuthorEmailDisplayName">
    <vt:lpwstr>Ley, Markus (M.)</vt:lpwstr>
  </property>
  <property fmtid="{D5CDD505-2E9C-101B-9397-08002B2CF9AE}" pid="6" name="_NewReviewCycle">
    <vt:lpwstr/>
  </property>
  <property fmtid="{D5CDD505-2E9C-101B-9397-08002B2CF9AE}" pid="7" name="_PreviousAdHocReviewCycleID">
    <vt:i4>677481506</vt:i4>
  </property>
  <property fmtid="{D5CDD505-2E9C-101B-9397-08002B2CF9AE}" pid="8" name="_ReviewingToolsShownOnce">
    <vt:lpwstr/>
  </property>
</Properties>
</file>